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/>
  </bookViews>
  <sheets>
    <sheet name="Rekapitulace stavby" sheetId="1" r:id="rId1"/>
    <sheet name="Jedovnice - Oprava podlah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'Jedovnice - Oprava podlah...'!$C$119:$K$160</definedName>
    <definedName name="_xlnm.Print_Area" localSheetId="1">'Jedovnice - Oprava podlah...'!$C$4:$J$76,'Jedovnice - Oprava podlah...'!$C$82:$J$103,'Jedovnice - Oprava podlah...'!$C$109:$K$160</definedName>
    <definedName name="_xlnm.Print_Titles" localSheetId="1">'Jedovnice - Oprava podlah...'!$119:$119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60"/>
  <c r="BH160"/>
  <c r="BG160"/>
  <c r="BF160"/>
  <c r="T160"/>
  <c r="T159"/>
  <c r="T158"/>
  <c r="R160"/>
  <c r="R159"/>
  <c r="R158"/>
  <c r="P160"/>
  <c r="P159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J151"/>
  <c r="BK146"/>
  <c r="BK142"/>
  <c r="J140"/>
  <c r="J133"/>
  <c r="J157"/>
  <c r="J155"/>
  <c r="BK148"/>
  <c r="J142"/>
  <c r="BK136"/>
  <c r="J130"/>
  <c r="BK124"/>
  <c r="BK157"/>
  <c r="J136"/>
  <c r="J129"/>
  <c r="J124"/>
  <c r="J126"/>
  <c r="J148"/>
  <c r="BK127"/>
  <c r="BK151"/>
  <c r="BK145"/>
  <c r="BK133"/>
  <c r="BK140"/>
  <c r="BK126"/>
  <c i="1" r="AS94"/>
  <c i="2" r="BK153"/>
  <c r="J149"/>
  <c r="J145"/>
  <c r="BK138"/>
  <c r="J131"/>
  <c r="BK160"/>
  <c r="J153"/>
  <c r="BK149"/>
  <c r="J146"/>
  <c r="J138"/>
  <c r="BK131"/>
  <c r="BK129"/>
  <c r="J123"/>
  <c r="J160"/>
  <c r="BK155"/>
  <c r="BK130"/>
  <c r="J127"/>
  <c r="BK123"/>
  <c l="1" r="BK122"/>
  <c r="BK121"/>
  <c r="J121"/>
  <c r="J95"/>
  <c r="R122"/>
  <c r="BK128"/>
  <c r="J128"/>
  <c r="J97"/>
  <c r="T128"/>
  <c r="BK135"/>
  <c r="J135"/>
  <c r="J99"/>
  <c r="BK141"/>
  <c r="J141"/>
  <c r="J100"/>
  <c r="P141"/>
  <c r="P128"/>
  <c r="R135"/>
  <c r="T141"/>
  <c r="P122"/>
  <c r="P121"/>
  <c r="T122"/>
  <c r="T121"/>
  <c r="R128"/>
  <c r="P135"/>
  <c r="P134"/>
  <c r="T135"/>
  <c r="T134"/>
  <c r="R141"/>
  <c r="BK159"/>
  <c r="J159"/>
  <c r="J102"/>
  <c r="BE123"/>
  <c r="J114"/>
  <c r="BE131"/>
  <c r="BE136"/>
  <c r="BE153"/>
  <c r="F117"/>
  <c r="BE126"/>
  <c r="BE133"/>
  <c r="BE140"/>
  <c r="BE142"/>
  <c r="BE145"/>
  <c r="BE155"/>
  <c r="BE124"/>
  <c r="BE127"/>
  <c r="BE129"/>
  <c r="BE130"/>
  <c r="BE138"/>
  <c r="BE146"/>
  <c r="BE148"/>
  <c r="BE149"/>
  <c r="BE151"/>
  <c r="BE157"/>
  <c r="BE160"/>
  <c r="F33"/>
  <c i="1" r="BB95"/>
  <c r="BB94"/>
  <c r="W31"/>
  <c i="2" r="F35"/>
  <c i="1" r="BD95"/>
  <c r="BD94"/>
  <c r="W33"/>
  <c i="2" r="F34"/>
  <c i="1" r="BC95"/>
  <c r="BC94"/>
  <c r="W32"/>
  <c i="2" r="F32"/>
  <c i="1" r="BA95"/>
  <c r="BA94"/>
  <c r="AW94"/>
  <c r="AK30"/>
  <c i="2" r="J32"/>
  <c i="1" r="AW95"/>
  <c i="2" l="1" r="R121"/>
  <c r="T120"/>
  <c r="P120"/>
  <c i="1" r="AU95"/>
  <c i="2" r="R134"/>
  <c r="J122"/>
  <c r="J96"/>
  <c r="BK134"/>
  <c r="J134"/>
  <c r="J98"/>
  <c r="BK158"/>
  <c r="J158"/>
  <c r="J101"/>
  <c i="1" r="AU94"/>
  <c r="W30"/>
  <c r="AY94"/>
  <c i="2" r="J31"/>
  <c i="1" r="AV95"/>
  <c r="AT95"/>
  <c r="AX94"/>
  <c i="2" r="F31"/>
  <c i="1" r="AZ95"/>
  <c r="AZ94"/>
  <c r="W29"/>
  <c i="2" l="1" r="R120"/>
  <c r="BK120"/>
  <c r="J120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<sst xmlns="http://schemas.openxmlformats.org/spreadsheetml/2006/main">
  <si>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</si>
  <si>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</si>
  <si>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</si>
  <si>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</si>
  <si>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{b0f91e0f-95b6-4a88-a0c7-d4072e4b99eb}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</si>
  <si>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</si>
  <si>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</si>
  <si>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</si>
  <si>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</si>
  <si>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</si>
  <si>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</si>
  <si>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</si>
  <si>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</si>
  <si>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</si>
  <si>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Jedovnice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</si>
  <si>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</si>
  <si>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</si>
  <si>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podlahy-chata</t>
  </si>
  <si>
    <t>KSO:</t>
  </si>
  <si>
    <t>CC-CZ:</t>
  </si>
  <si>
    <t>Místo:</t>
  </si>
  <si>
    <t>Datum:</t>
  </si>
  <si>
    <t>8. 12. 2021</t>
  </si>
  <si>
    <t>Zadavatel:</t>
  </si>
  <si>
    <t>IČ:</t>
  </si>
  <si>
    <t>MmBrna,OSM Husova 3,Brno</t>
  </si>
  <si>
    <t>DIČ:</t>
  </si>
  <si>
    <t>Uchazeč:</t>
  </si>
  <si>
    <t>Vyplň údaj</t>
  </si>
  <si>
    <t>Projektant:</t>
  </si>
  <si>
    <t>ing.Ševelová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</si>
  <si>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</si>
  <si>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</si>
  <si>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</si>
  <si>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</si>
  <si>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</si>
  <si>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</si>
  <si>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</si>
  <si>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</si>
  <si>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</si>
  <si>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</si>
  <si>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</si>
  <si>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</si>
  <si>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</si>
  <si>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</si>
  <si>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</si>
  <si>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</si>
  <si>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</si>
  <si>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</si>
  <si>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</si>
  <si>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</si>
  <si>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</si>
  <si>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</si>
  <si>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</si>
  <si>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</si>
  <si>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</si>
  <si>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</si>
  <si>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</si>
  <si>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</si>
  <si>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</si>
  <si>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</si>
  <si>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</si>
  <si>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</si>
  <si>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</si>
  <si>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</si>
  <si>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</si>
  <si>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</si>
  <si>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</si>
  <si>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</si>
  <si>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</si>
  <si>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</si>
  <si>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</si>
  <si>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</si>
  <si>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</si>
  <si>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</si>
  <si>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</si>
  <si>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</si>
  <si>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</si>
  <si>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</si>
  <si>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</si>
  <si>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</si>
  <si>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</si>
  <si>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</si>
  <si>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</si>
  <si>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</si>
  <si>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</si>
  <si>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</si>
  <si>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</si>
  <si>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</si>
  <si>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</si>
  <si>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</si>
  <si>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</si>
  <si>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</si>
  <si>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762 - Konstrukce tesařské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</si>
  <si>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</si>
  <si>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</si>
  <si>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</si>
  <si>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</si>
  <si>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</si>
  <si>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</si>
  <si>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</si>
  <si>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</si>
  <si>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</si>
  <si>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</si>
  <si>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</si>
  <si>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</si>
  <si>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</si>
  <si>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</si>
  <si>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</si>
  <si>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</si>
  <si>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</si>
  <si>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</si>
  <si>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</si>
  <si>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</si>
  <si>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</si>
  <si>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965031131</t>
  </si>
  <si>
    <t>Bourání podlah z cihel kladených na plocho pl přes 1 m2</t>
  </si>
  <si>
    <t>m2</t>
  </si>
  <si>
    <t>CS ÚRS 2021 02</t>
  </si>
  <si>
    <t>4</t>
  </si>
  <si>
    <t>-1214482860</t>
  </si>
  <si>
    <t>965082933</t>
  </si>
  <si>
    <t>Odstranění násypů pod podlahami tl do 200 mm pl přes 2 m2</t>
  </si>
  <si>
    <t>m3</t>
  </si>
  <si>
    <t>-924043883</t>
  </si>
  <si>
    <t>VV</t>
  </si>
  <si>
    <t>70,000*0,15</t>
  </si>
  <si>
    <t>3</t>
  </si>
  <si>
    <t>965-pc 1</t>
  </si>
  <si>
    <t>Přesun nábytku</t>
  </si>
  <si>
    <t>hod</t>
  </si>
  <si>
    <t>704540383</t>
  </si>
  <si>
    <t>965-pc 2</t>
  </si>
  <si>
    <t>úklid</t>
  </si>
  <si>
    <t>sada</t>
  </si>
  <si>
    <t>-1301134352</t>
  </si>
  <si>
    <t>997</t>
  </si>
  <si>
    <t>Přesun sutě</t>
  </si>
  <si>
    <t>5</t>
  </si>
  <si>
    <t>997013212</t>
  </si>
  <si>
    <t>Vnitrostaveništní doprava suti a vybouraných hmot pro budovy v přes 6 do 9 m ručně</t>
  </si>
  <si>
    <t>t</t>
  </si>
  <si>
    <t>-784943232</t>
  </si>
  <si>
    <t>6</t>
  </si>
  <si>
    <t>997013501</t>
  </si>
  <si>
    <t>Odvoz suti a vybouraných hmot na skládku nebo meziskládku do 1 km se složením</t>
  </si>
  <si>
    <t>1981458669</t>
  </si>
  <si>
    <t>7</t>
  </si>
  <si>
    <t>997013509</t>
  </si>
  <si>
    <t>Příplatek k odvozu suti a vybouraných hmot na skládku ZKD 1 km přes 1 km</t>
  </si>
  <si>
    <t>-805347605</t>
  </si>
  <si>
    <t>23,442*29 'Přepočtené koeficientem množství</t>
  </si>
  <si>
    <t>8</t>
  </si>
  <si>
    <t>997013603</t>
  </si>
  <si>
    <t>Poplatek za uložení na skládce (skládkovné) stavebního odpadu cihelného kód odpadu 17 01 02</t>
  </si>
  <si>
    <t>-815456108</t>
  </si>
  <si>
    <t>PSV</t>
  </si>
  <si>
    <t>Práce a dodávky PSV</t>
  </si>
  <si>
    <t>713</t>
  </si>
  <si>
    <t>Izolace tepelné</t>
  </si>
  <si>
    <t>713121112</t>
  </si>
  <si>
    <t>Montáž izolace tepelné podlah volně kladenými mezi trámy nebo hranoly rohožemi, pásy, dílci, deskami 1 vrstva</t>
  </si>
  <si>
    <t>16</t>
  </si>
  <si>
    <t>-1650269942</t>
  </si>
  <si>
    <t>70*2</t>
  </si>
  <si>
    <t>10</t>
  </si>
  <si>
    <t>M</t>
  </si>
  <si>
    <t>63141188</t>
  </si>
  <si>
    <t xml:space="preserve">deska tepelně izolační minerální   λ=0,035-0,038 tl 100mm</t>
  </si>
  <si>
    <t>32</t>
  </si>
  <si>
    <t>-493743330</t>
  </si>
  <si>
    <t>70*2*1,02</t>
  </si>
  <si>
    <t>11</t>
  </si>
  <si>
    <t>998713202</t>
  </si>
  <si>
    <t>Přesun hmot procentní pro izolace tepelné v objektech v přes 6 do 12 m</t>
  </si>
  <si>
    <t>%</t>
  </si>
  <si>
    <t>-540452265</t>
  </si>
  <si>
    <t>762</t>
  </si>
  <si>
    <t>Konstrukce tesařské</t>
  </si>
  <si>
    <t>12</t>
  </si>
  <si>
    <t>762083111</t>
  </si>
  <si>
    <t>Impregnace řeziva proti dřevokaznému hmyzu a houbám máčením třída ohrožení 1 a 2</t>
  </si>
  <si>
    <t>473396697</t>
  </si>
  <si>
    <t>0,1*0,2*100+70*0,025</t>
  </si>
  <si>
    <t>Součet</t>
  </si>
  <si>
    <t>13</t>
  </si>
  <si>
    <t>762332132</t>
  </si>
  <si>
    <t>Montáž z hraněného řeziva průřezové pl přes 120 do 224 cm2</t>
  </si>
  <si>
    <t>m</t>
  </si>
  <si>
    <t>1343776111</t>
  </si>
  <si>
    <t>14</t>
  </si>
  <si>
    <t>762521922</t>
  </si>
  <si>
    <t>Odstranění části podlahy z prken tl do 32 mm bez polštářů pl jednotlivě přes 0,25 do 1 m2-odhad 30%-po kontrole se upřesní</t>
  </si>
  <si>
    <t>-815616522</t>
  </si>
  <si>
    <t>70*0,3</t>
  </si>
  <si>
    <t>762523962</t>
  </si>
  <si>
    <t>Montáž doplnění části podlah z desek tvrdých pl jednotlivě přes 0,25 do 1 m2</t>
  </si>
  <si>
    <t>1253018306</t>
  </si>
  <si>
    <t>60726244</t>
  </si>
  <si>
    <t>deska dřevoštěpková OSB 3 ostrá hrana nebroušená tl 18mm</t>
  </si>
  <si>
    <t>-359478173</t>
  </si>
  <si>
    <t>21*1,08 'Přepočtené koeficientem množství</t>
  </si>
  <si>
    <t>17</t>
  </si>
  <si>
    <t>60512130</t>
  </si>
  <si>
    <t>hranol stavební řezivo průřezu do 224cm2 do dl 6m</t>
  </si>
  <si>
    <t>570264196</t>
  </si>
  <si>
    <t>100*0,1*0,2*1,1</t>
  </si>
  <si>
    <t>18</t>
  </si>
  <si>
    <t>762795000</t>
  </si>
  <si>
    <t>Spojovací prostředky pro montáž prostorových vázaných kcí</t>
  </si>
  <si>
    <t>249147142</t>
  </si>
  <si>
    <t>100*0,1*0,2+70*0,02*2</t>
  </si>
  <si>
    <t>19</t>
  </si>
  <si>
    <t>762810027</t>
  </si>
  <si>
    <t>Záklop stropů z desek OSB tl 25 mm na pero a drážku šroubovaných na trámy</t>
  </si>
  <si>
    <t>1741820113</t>
  </si>
  <si>
    <t>70*1,05</t>
  </si>
  <si>
    <t>20</t>
  </si>
  <si>
    <t>998762202</t>
  </si>
  <si>
    <t>Přesun hmot procentní pro kce tesařské v objektech v přes 6 do 12 m</t>
  </si>
  <si>
    <t>888560223</t>
  </si>
  <si>
    <t>VRN</t>
  </si>
  <si>
    <t>Vedlejší rozpočtové náklady</t>
  </si>
  <si>
    <t>VRN3</t>
  </si>
  <si>
    <t>Zařízení staveniště</t>
  </si>
  <si>
    <t>030001000</t>
  </si>
  <si>
    <t>Zařízení staveniště 2%</t>
  </si>
  <si>
    <t>1024</t>
  </si>
  <si>
    <t>1051479224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</si>
</sst>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14</v>
      </c>
      <c r="AK8" s="30" t="s">
        <v>21</v>
      </c>
      <c r="AN8" s="31" t="s">
        <v>22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23</v>
      </c>
      <c r="AK10" s="30" t="s">
        <v>24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25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24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24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30</v>
      </c>
      <c r="AK17" s="30" t="s">
        <v>26</v>
      </c>
      <c r="AN17" s="25" t="s">
        <v>1</v>
      </c>
      <c r="AR17" s="20"/>
      <c r="BE17" s="29"/>
      <c r="BS17" s="17" t="s">
        <v>31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32</v>
      </c>
      <c r="AK19" s="30" t="s">
        <v>24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30</v>
      </c>
      <c r="AK20" s="30" t="s">
        <v>26</v>
      </c>
      <c r="AN20" s="25" t="s">
        <v>1</v>
      </c>
      <c r="AR20" s="20"/>
      <c r="BE20" s="29"/>
      <c r="BS20" s="17" t="s">
        <v>31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33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35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36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37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38</v>
      </c>
      <c r="E29" s="3"/>
      <c r="F29" s="30" t="s">
        <v>39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40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41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42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43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44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45</v>
      </c>
      <c r="U35" s="48"/>
      <c r="V35" s="48"/>
      <c r="W35" s="48"/>
      <c r="X35" s="50" t="s">
        <v>46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48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49</v>
      </c>
      <c r="AI60" s="39"/>
      <c r="AJ60" s="39"/>
      <c r="AK60" s="39"/>
      <c r="AL60" s="39"/>
      <c r="AM60" s="56" t="s">
        <v>50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51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52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49</v>
      </c>
      <c r="AI75" s="39"/>
      <c r="AJ75" s="39"/>
      <c r="AK75" s="39"/>
      <c r="AL75" s="39"/>
      <c r="AM75" s="56" t="s">
        <v>50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Jedovnice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Oprava podlahy-chata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Jedovnice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21</v>
      </c>
      <c r="AJ87" s="36"/>
      <c r="AK87" s="36"/>
      <c r="AL87" s="36"/>
      <c r="AM87" s="67" t="str">
        <f>IF(AN8= "","",AN8)</f>
        <v>8. 12. 2021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23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MmBrna,OSM Husova 3,Brno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>ing.Ševelová</v>
      </c>
      <c r="AN89" s="4"/>
      <c r="AO89" s="4"/>
      <c r="AP89" s="4"/>
      <c r="AQ89" s="36"/>
      <c r="AR89" s="37"/>
      <c r="AS89" s="69" t="s">
        <v>54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32</v>
      </c>
      <c r="AJ90" s="36"/>
      <c r="AK90" s="36"/>
      <c r="AL90" s="36"/>
      <c r="AM90" s="68" t="str">
        <f>IF(E20="","",E20)</f>
        <v>ing.Ševelová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55</v>
      </c>
      <c r="D92" s="78"/>
      <c r="E92" s="78"/>
      <c r="F92" s="78"/>
      <c r="G92" s="78"/>
      <c r="H92" s="79"/>
      <c r="I92" s="80" t="s">
        <v>56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57</v>
      </c>
      <c r="AH92" s="78"/>
      <c r="AI92" s="78"/>
      <c r="AJ92" s="78"/>
      <c r="AK92" s="78"/>
      <c r="AL92" s="78"/>
      <c r="AM92" s="78"/>
      <c r="AN92" s="80" t="s">
        <v>58</v>
      </c>
      <c r="AO92" s="78"/>
      <c r="AP92" s="82"/>
      <c r="AQ92" s="83" t="s">
        <v>59</v>
      </c>
      <c r="AR92" s="37"/>
      <c r="AS92" s="84" t="s">
        <v>60</v>
      </c>
      <c r="AT92" s="85" t="s">
        <v>61</v>
      </c>
      <c r="AU92" s="85" t="s">
        <v>62</v>
      </c>
      <c r="AV92" s="85" t="s">
        <v>63</v>
      </c>
      <c r="AW92" s="85" t="s">
        <v>64</v>
      </c>
      <c r="AX92" s="85" t="s">
        <v>65</v>
      </c>
      <c r="AY92" s="85" t="s">
        <v>66</v>
      </c>
      <c r="AZ92" s="85" t="s">
        <v>67</v>
      </c>
      <c r="BA92" s="85" t="s">
        <v>68</v>
      </c>
      <c r="BB92" s="85" t="s">
        <v>69</v>
      </c>
      <c r="BC92" s="85" t="s">
        <v>70</v>
      </c>
      <c r="BD92" s="86" t="s">
        <v>71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72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73</v>
      </c>
      <c r="BT94" s="100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24.75" customHeight="1">
      <c r="A95" s="101" t="s">
        <v>77</v>
      </c>
      <c r="B95" s="102"/>
      <c r="C95" s="103"/>
      <c r="D95" s="104" t="s">
        <v>14</v>
      </c>
      <c r="E95" s="104"/>
      <c r="F95" s="104"/>
      <c r="G95" s="104"/>
      <c r="H95" s="104"/>
      <c r="I95" s="105"/>
      <c r="J95" s="104" t="s">
        <v>17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'Jedovnice - Oprava podlah...'!J28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78</v>
      </c>
      <c r="AR95" s="102"/>
      <c r="AS95" s="108">
        <v>0</v>
      </c>
      <c r="AT95" s="109">
        <f>ROUND(SUM(AV95:AW95),2)</f>
        <v>0</v>
      </c>
      <c r="AU95" s="110">
        <f>'Jedovnice - Oprava podlah...'!P120</f>
        <v>0</v>
      </c>
      <c r="AV95" s="109">
        <f>'Jedovnice - Oprava podlah...'!J31</f>
        <v>0</v>
      </c>
      <c r="AW95" s="109">
        <f>'Jedovnice - Oprava podlah...'!J32</f>
        <v>0</v>
      </c>
      <c r="AX95" s="109">
        <f>'Jedovnice - Oprava podlah...'!J33</f>
        <v>0</v>
      </c>
      <c r="AY95" s="109">
        <f>'Jedovnice - Oprava podlah...'!J34</f>
        <v>0</v>
      </c>
      <c r="AZ95" s="109">
        <f>'Jedovnice - Oprava podlah...'!F31</f>
        <v>0</v>
      </c>
      <c r="BA95" s="109">
        <f>'Jedovnice - Oprava podlah...'!F32</f>
        <v>0</v>
      </c>
      <c r="BB95" s="109">
        <f>'Jedovnice - Oprava podlah...'!F33</f>
        <v>0</v>
      </c>
      <c r="BC95" s="109">
        <f>'Jedovnice - Oprava podlah...'!F34</f>
        <v>0</v>
      </c>
      <c r="BD95" s="111">
        <f>'Jedovnice - Oprava podlah...'!F35</f>
        <v>0</v>
      </c>
      <c r="BE95" s="7"/>
      <c r="BT95" s="112" t="s">
        <v>79</v>
      </c>
      <c r="BU95" s="112" t="s">
        <v>80</v>
      </c>
      <c r="BV95" s="112" t="s">
        <v>75</v>
      </c>
      <c r="BW95" s="112" t="s">
        <v>4</v>
      </c>
      <c r="BX95" s="112" t="s">
        <v>76</v>
      </c>
      <c r="CL95" s="112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Jedovnice - Oprava podla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="1" customFormat="1" ht="24.96" customHeight="1">
      <c r="B4" s="20"/>
      <c r="D4" s="21" t="s">
        <v>82</v>
      </c>
      <c r="L4" s="20"/>
      <c r="M4" s="113" t="s">
        <v>10</v>
      </c>
      <c r="AT4" s="17" t="s">
        <v>3</v>
      </c>
    </row>
    <row r="5" s="1" customFormat="1" ht="6.96" customHeight="1">
      <c r="B5" s="20"/>
      <c r="L5" s="20"/>
    </row>
    <row r="6" s="2" customFormat="1" ht="12" customHeight="1">
      <c r="A6" s="36"/>
      <c r="B6" s="37"/>
      <c r="C6" s="36"/>
      <c r="D6" s="30" t="s">
        <v>16</v>
      </c>
      <c r="E6" s="36"/>
      <c r="F6" s="36"/>
      <c r="G6" s="36"/>
      <c r="H6" s="36"/>
      <c r="I6" s="36"/>
      <c r="J6" s="36"/>
      <c r="K6" s="36"/>
      <c r="L6" s="53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37"/>
      <c r="C7" s="36"/>
      <c r="D7" s="36"/>
      <c r="E7" s="65" t="s">
        <v>17</v>
      </c>
      <c r="F7" s="36"/>
      <c r="G7" s="36"/>
      <c r="H7" s="36"/>
      <c r="I7" s="36"/>
      <c r="J7" s="36"/>
      <c r="K7" s="36"/>
      <c r="L7" s="53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37"/>
      <c r="C9" s="36"/>
      <c r="D9" s="30" t="s">
        <v>18</v>
      </c>
      <c r="E9" s="36"/>
      <c r="F9" s="25" t="s">
        <v>1</v>
      </c>
      <c r="G9" s="36"/>
      <c r="H9" s="36"/>
      <c r="I9" s="30" t="s">
        <v>19</v>
      </c>
      <c r="J9" s="25" t="s">
        <v>1</v>
      </c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20</v>
      </c>
      <c r="E10" s="36"/>
      <c r="F10" s="25" t="s">
        <v>14</v>
      </c>
      <c r="G10" s="36"/>
      <c r="H10" s="36"/>
      <c r="I10" s="30" t="s">
        <v>21</v>
      </c>
      <c r="J10" s="67" t="str">
        <f>'Rekapitulace stavby'!AN8</f>
        <v>8. 12. 2021</v>
      </c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23</v>
      </c>
      <c r="E12" s="36"/>
      <c r="F12" s="36"/>
      <c r="G12" s="36"/>
      <c r="H12" s="36"/>
      <c r="I12" s="30" t="s">
        <v>24</v>
      </c>
      <c r="J12" s="25" t="s">
        <v>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37"/>
      <c r="C13" s="36"/>
      <c r="D13" s="36"/>
      <c r="E13" s="25" t="s">
        <v>25</v>
      </c>
      <c r="F13" s="36"/>
      <c r="G13" s="36"/>
      <c r="H13" s="36"/>
      <c r="I13" s="30" t="s">
        <v>26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37"/>
      <c r="C15" s="36"/>
      <c r="D15" s="30" t="s">
        <v>27</v>
      </c>
      <c r="E15" s="36"/>
      <c r="F15" s="36"/>
      <c r="G15" s="36"/>
      <c r="H15" s="36"/>
      <c r="I15" s="30" t="s">
        <v>24</v>
      </c>
      <c r="J15" s="31" t="str">
        <f>'Rekapitulace stavby'!AN13</f>
        <v>Vyplň údaj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37"/>
      <c r="C16" s="36"/>
      <c r="D16" s="36"/>
      <c r="E16" s="31" t="str">
        <f>'Rekapitulace stavby'!E14</f>
        <v>Vyplň údaj</v>
      </c>
      <c r="F16" s="25"/>
      <c r="G16" s="25"/>
      <c r="H16" s="25"/>
      <c r="I16" s="30" t="s">
        <v>26</v>
      </c>
      <c r="J16" s="31" t="str">
        <f>'Rekapitulace stavby'!AN14</f>
        <v>Vyplň údaj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37"/>
      <c r="C18" s="36"/>
      <c r="D18" s="30" t="s">
        <v>29</v>
      </c>
      <c r="E18" s="36"/>
      <c r="F18" s="36"/>
      <c r="G18" s="36"/>
      <c r="H18" s="36"/>
      <c r="I18" s="30" t="s">
        <v>24</v>
      </c>
      <c r="J18" s="25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37"/>
      <c r="C19" s="36"/>
      <c r="D19" s="36"/>
      <c r="E19" s="25" t="s">
        <v>30</v>
      </c>
      <c r="F19" s="36"/>
      <c r="G19" s="36"/>
      <c r="H19" s="36"/>
      <c r="I19" s="30" t="s">
        <v>26</v>
      </c>
      <c r="J19" s="25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37"/>
      <c r="C21" s="36"/>
      <c r="D21" s="30" t="s">
        <v>32</v>
      </c>
      <c r="E21" s="36"/>
      <c r="F21" s="36"/>
      <c r="G21" s="36"/>
      <c r="H21" s="36"/>
      <c r="I21" s="30" t="s">
        <v>24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37"/>
      <c r="C22" s="36"/>
      <c r="D22" s="36"/>
      <c r="E22" s="25" t="s">
        <v>30</v>
      </c>
      <c r="F22" s="36"/>
      <c r="G22" s="36"/>
      <c r="H22" s="36"/>
      <c r="I22" s="30" t="s">
        <v>26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37"/>
      <c r="C24" s="36"/>
      <c r="D24" s="30" t="s">
        <v>33</v>
      </c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14"/>
      <c r="B25" s="115"/>
      <c r="C25" s="114"/>
      <c r="D25" s="114"/>
      <c r="E25" s="34" t="s">
        <v>1</v>
      </c>
      <c r="F25" s="34"/>
      <c r="G25" s="34"/>
      <c r="H25" s="34"/>
      <c r="I25" s="114"/>
      <c r="J25" s="114"/>
      <c r="K25" s="114"/>
      <c r="L25" s="116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</row>
    <row r="26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88"/>
      <c r="E27" s="88"/>
      <c r="F27" s="88"/>
      <c r="G27" s="88"/>
      <c r="H27" s="88"/>
      <c r="I27" s="88"/>
      <c r="J27" s="88"/>
      <c r="K27" s="88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37"/>
      <c r="C28" s="36"/>
      <c r="D28" s="117" t="s">
        <v>34</v>
      </c>
      <c r="E28" s="36"/>
      <c r="F28" s="36"/>
      <c r="G28" s="36"/>
      <c r="H28" s="36"/>
      <c r="I28" s="36"/>
      <c r="J28" s="94">
        <f>ROUND(J120, 2)</f>
        <v>0</v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36"/>
      <c r="E30" s="36"/>
      <c r="F30" s="41" t="s">
        <v>36</v>
      </c>
      <c r="G30" s="36"/>
      <c r="H30" s="36"/>
      <c r="I30" s="41" t="s">
        <v>35</v>
      </c>
      <c r="J30" s="41" t="s">
        <v>37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118" t="s">
        <v>38</v>
      </c>
      <c r="E31" s="30" t="s">
        <v>39</v>
      </c>
      <c r="F31" s="119">
        <f>ROUND((SUM(BE120:BE160)),  2)</f>
        <v>0</v>
      </c>
      <c r="G31" s="36"/>
      <c r="H31" s="36"/>
      <c r="I31" s="120">
        <v>0.20999999999999999</v>
      </c>
      <c r="J31" s="119">
        <f>ROUND(((SUM(BE120:BE160))*I31),  2)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0" t="s">
        <v>40</v>
      </c>
      <c r="F32" s="119">
        <f>ROUND((SUM(BF120:BF160)),  2)</f>
        <v>0</v>
      </c>
      <c r="G32" s="36"/>
      <c r="H32" s="36"/>
      <c r="I32" s="120">
        <v>0.14999999999999999</v>
      </c>
      <c r="J32" s="119">
        <f>ROUND(((SUM(BF120:BF160))*I32), 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36"/>
      <c r="E33" s="30" t="s">
        <v>41</v>
      </c>
      <c r="F33" s="119">
        <f>ROUND((SUM(BG120:BG160)),  2)</f>
        <v>0</v>
      </c>
      <c r="G33" s="36"/>
      <c r="H33" s="36"/>
      <c r="I33" s="120">
        <v>0.20999999999999999</v>
      </c>
      <c r="J33" s="119">
        <f>0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42</v>
      </c>
      <c r="F34" s="119">
        <f>ROUND((SUM(BH120:BH160)),  2)</f>
        <v>0</v>
      </c>
      <c r="G34" s="36"/>
      <c r="H34" s="36"/>
      <c r="I34" s="120">
        <v>0.14999999999999999</v>
      </c>
      <c r="J34" s="119">
        <f>0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43</v>
      </c>
      <c r="F35" s="119">
        <f>ROUND((SUM(BI120:BI160)),  2)</f>
        <v>0</v>
      </c>
      <c r="G35" s="36"/>
      <c r="H35" s="36"/>
      <c r="I35" s="120">
        <v>0</v>
      </c>
      <c r="J35" s="119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37"/>
      <c r="C37" s="121"/>
      <c r="D37" s="122" t="s">
        <v>44</v>
      </c>
      <c r="E37" s="79"/>
      <c r="F37" s="79"/>
      <c r="G37" s="123" t="s">
        <v>45</v>
      </c>
      <c r="H37" s="124" t="s">
        <v>46</v>
      </c>
      <c r="I37" s="79"/>
      <c r="J37" s="125">
        <f>SUM(J28:J35)</f>
        <v>0</v>
      </c>
      <c r="K37" s="12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47</v>
      </c>
      <c r="E50" s="55"/>
      <c r="F50" s="55"/>
      <c r="G50" s="54" t="s">
        <v>48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49</v>
      </c>
      <c r="E61" s="39"/>
      <c r="F61" s="127" t="s">
        <v>50</v>
      </c>
      <c r="G61" s="56" t="s">
        <v>49</v>
      </c>
      <c r="H61" s="39"/>
      <c r="I61" s="39"/>
      <c r="J61" s="128" t="s">
        <v>50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51</v>
      </c>
      <c r="E65" s="57"/>
      <c r="F65" s="57"/>
      <c r="G65" s="54" t="s">
        <v>52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49</v>
      </c>
      <c r="E76" s="39"/>
      <c r="F76" s="127" t="s">
        <v>50</v>
      </c>
      <c r="G76" s="56" t="s">
        <v>49</v>
      </c>
      <c r="H76" s="39"/>
      <c r="I76" s="39"/>
      <c r="J76" s="128" t="s">
        <v>50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65" t="str">
        <f>E7</f>
        <v>Oprava podlahy-chata</v>
      </c>
      <c r="F85" s="36"/>
      <c r="G85" s="36"/>
      <c r="H85" s="36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6"/>
      <c r="E87" s="36"/>
      <c r="F87" s="25" t="str">
        <f>F10</f>
        <v>Jedovnice</v>
      </c>
      <c r="G87" s="36"/>
      <c r="H87" s="36"/>
      <c r="I87" s="30" t="s">
        <v>21</v>
      </c>
      <c r="J87" s="67" t="str">
        <f>IF(J10="","",J10)</f>
        <v>8. 12. 2021</v>
      </c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23</v>
      </c>
      <c r="D89" s="36"/>
      <c r="E89" s="36"/>
      <c r="F89" s="25" t="str">
        <f>E13</f>
        <v>MmBrna,OSM Husova 3,Brno</v>
      </c>
      <c r="G89" s="36"/>
      <c r="H89" s="36"/>
      <c r="I89" s="30" t="s">
        <v>29</v>
      </c>
      <c r="J89" s="34" t="str">
        <f>E19</f>
        <v>ing.Ševelová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27</v>
      </c>
      <c r="D90" s="36"/>
      <c r="E90" s="36"/>
      <c r="F90" s="25" t="str">
        <f>IF(E16="","",E16)</f>
        <v>Vyplň údaj</v>
      </c>
      <c r="G90" s="36"/>
      <c r="H90" s="36"/>
      <c r="I90" s="30" t="s">
        <v>32</v>
      </c>
      <c r="J90" s="34" t="str">
        <f>E22</f>
        <v>ing.Ševelová</v>
      </c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29" t="s">
        <v>84</v>
      </c>
      <c r="D92" s="121"/>
      <c r="E92" s="121"/>
      <c r="F92" s="121"/>
      <c r="G92" s="121"/>
      <c r="H92" s="121"/>
      <c r="I92" s="121"/>
      <c r="J92" s="130" t="s">
        <v>85</v>
      </c>
      <c r="K92" s="121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31" t="s">
        <v>86</v>
      </c>
      <c r="D94" s="36"/>
      <c r="E94" s="36"/>
      <c r="F94" s="36"/>
      <c r="G94" s="36"/>
      <c r="H94" s="36"/>
      <c r="I94" s="36"/>
      <c r="J94" s="94">
        <f>J120</f>
        <v>0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87</v>
      </c>
    </row>
    <row r="95" s="9" customFormat="1" ht="24.96" customHeight="1">
      <c r="A95" s="9"/>
      <c r="B95" s="132"/>
      <c r="C95" s="9"/>
      <c r="D95" s="133" t="s">
        <v>88</v>
      </c>
      <c r="E95" s="134"/>
      <c r="F95" s="134"/>
      <c r="G95" s="134"/>
      <c r="H95" s="134"/>
      <c r="I95" s="134"/>
      <c r="J95" s="135">
        <f>J121</f>
        <v>0</v>
      </c>
      <c r="K95" s="9"/>
      <c r="L95" s="13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6"/>
      <c r="C96" s="10"/>
      <c r="D96" s="137" t="s">
        <v>89</v>
      </c>
      <c r="E96" s="138"/>
      <c r="F96" s="138"/>
      <c r="G96" s="138"/>
      <c r="H96" s="138"/>
      <c r="I96" s="138"/>
      <c r="J96" s="139">
        <f>J122</f>
        <v>0</v>
      </c>
      <c r="K96" s="10"/>
      <c r="L96" s="13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6"/>
      <c r="C97" s="10"/>
      <c r="D97" s="137" t="s">
        <v>90</v>
      </c>
      <c r="E97" s="138"/>
      <c r="F97" s="138"/>
      <c r="G97" s="138"/>
      <c r="H97" s="138"/>
      <c r="I97" s="138"/>
      <c r="J97" s="139">
        <f>J128</f>
        <v>0</v>
      </c>
      <c r="K97" s="10"/>
      <c r="L97" s="13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32"/>
      <c r="C98" s="9"/>
      <c r="D98" s="133" t="s">
        <v>91</v>
      </c>
      <c r="E98" s="134"/>
      <c r="F98" s="134"/>
      <c r="G98" s="134"/>
      <c r="H98" s="134"/>
      <c r="I98" s="134"/>
      <c r="J98" s="135">
        <f>J134</f>
        <v>0</v>
      </c>
      <c r="K98" s="9"/>
      <c r="L98" s="13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36"/>
      <c r="C99" s="10"/>
      <c r="D99" s="137" t="s">
        <v>92</v>
      </c>
      <c r="E99" s="138"/>
      <c r="F99" s="138"/>
      <c r="G99" s="138"/>
      <c r="H99" s="138"/>
      <c r="I99" s="138"/>
      <c r="J99" s="139">
        <f>J135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6"/>
      <c r="C100" s="10"/>
      <c r="D100" s="137" t="s">
        <v>93</v>
      </c>
      <c r="E100" s="138"/>
      <c r="F100" s="138"/>
      <c r="G100" s="138"/>
      <c r="H100" s="138"/>
      <c r="I100" s="138"/>
      <c r="J100" s="139">
        <f>J141</f>
        <v>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2"/>
      <c r="C101" s="9"/>
      <c r="D101" s="133" t="s">
        <v>94</v>
      </c>
      <c r="E101" s="134"/>
      <c r="F101" s="134"/>
      <c r="G101" s="134"/>
      <c r="H101" s="134"/>
      <c r="I101" s="134"/>
      <c r="J101" s="135">
        <f>J158</f>
        <v>0</v>
      </c>
      <c r="K101" s="9"/>
      <c r="L101" s="13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6"/>
      <c r="C102" s="10"/>
      <c r="D102" s="137" t="s">
        <v>95</v>
      </c>
      <c r="E102" s="138"/>
      <c r="F102" s="138"/>
      <c r="G102" s="138"/>
      <c r="H102" s="138"/>
      <c r="I102" s="138"/>
      <c r="J102" s="139">
        <f>J159</f>
        <v>0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6"/>
      <c r="B103" s="37"/>
      <c r="C103" s="36"/>
      <c r="D103" s="36"/>
      <c r="E103" s="36"/>
      <c r="F103" s="36"/>
      <c r="G103" s="36"/>
      <c r="H103" s="36"/>
      <c r="I103" s="36"/>
      <c r="J103" s="36"/>
      <c r="K103" s="36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96</v>
      </c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6"/>
      <c r="D112" s="36"/>
      <c r="E112" s="65" t="str">
        <f>E7</f>
        <v>Oprava podlahy-chata</v>
      </c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6"/>
      <c r="E114" s="36"/>
      <c r="F114" s="25" t="str">
        <f>F10</f>
        <v>Jedovnice</v>
      </c>
      <c r="G114" s="36"/>
      <c r="H114" s="36"/>
      <c r="I114" s="30" t="s">
        <v>21</v>
      </c>
      <c r="J114" s="67" t="str">
        <f>IF(J10="","",J10)</f>
        <v>8. 12. 2021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23</v>
      </c>
      <c r="D116" s="36"/>
      <c r="E116" s="36"/>
      <c r="F116" s="25" t="str">
        <f>E13</f>
        <v>MmBrna,OSM Husova 3,Brno</v>
      </c>
      <c r="G116" s="36"/>
      <c r="H116" s="36"/>
      <c r="I116" s="30" t="s">
        <v>29</v>
      </c>
      <c r="J116" s="34" t="str">
        <f>E19</f>
        <v>ing.Ševelová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27</v>
      </c>
      <c r="D117" s="36"/>
      <c r="E117" s="36"/>
      <c r="F117" s="25" t="str">
        <f>IF(E16="","",E16)</f>
        <v>Vyplň údaj</v>
      </c>
      <c r="G117" s="36"/>
      <c r="H117" s="36"/>
      <c r="I117" s="30" t="s">
        <v>32</v>
      </c>
      <c r="J117" s="34" t="str">
        <f>E22</f>
        <v>ing.Ševelová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40"/>
      <c r="B119" s="141"/>
      <c r="C119" s="142" t="s">
        <v>97</v>
      </c>
      <c r="D119" s="143" t="s">
        <v>59</v>
      </c>
      <c r="E119" s="143" t="s">
        <v>55</v>
      </c>
      <c r="F119" s="143" t="s">
        <v>56</v>
      </c>
      <c r="G119" s="143" t="s">
        <v>98</v>
      </c>
      <c r="H119" s="143" t="s">
        <v>99</v>
      </c>
      <c r="I119" s="143" t="s">
        <v>100</v>
      </c>
      <c r="J119" s="143" t="s">
        <v>85</v>
      </c>
      <c r="K119" s="144" t="s">
        <v>101</v>
      </c>
      <c r="L119" s="145"/>
      <c r="M119" s="84" t="s">
        <v>1</v>
      </c>
      <c r="N119" s="85" t="s">
        <v>38</v>
      </c>
      <c r="O119" s="85" t="s">
        <v>102</v>
      </c>
      <c r="P119" s="85" t="s">
        <v>103</v>
      </c>
      <c r="Q119" s="85" t="s">
        <v>104</v>
      </c>
      <c r="R119" s="85" t="s">
        <v>105</v>
      </c>
      <c r="S119" s="85" t="s">
        <v>106</v>
      </c>
      <c r="T119" s="86" t="s">
        <v>107</v>
      </c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</row>
    <row r="120" s="2" customFormat="1" ht="22.8" customHeight="1">
      <c r="A120" s="36"/>
      <c r="B120" s="37"/>
      <c r="C120" s="91" t="s">
        <v>108</v>
      </c>
      <c r="D120" s="36"/>
      <c r="E120" s="36"/>
      <c r="F120" s="36"/>
      <c r="G120" s="36"/>
      <c r="H120" s="36"/>
      <c r="I120" s="36"/>
      <c r="J120" s="146">
        <f>BK120</f>
        <v>0</v>
      </c>
      <c r="K120" s="36"/>
      <c r="L120" s="37"/>
      <c r="M120" s="87"/>
      <c r="N120" s="71"/>
      <c r="O120" s="88"/>
      <c r="P120" s="147">
        <f>P121+P134+P158</f>
        <v>0</v>
      </c>
      <c r="Q120" s="88"/>
      <c r="R120" s="147">
        <f>R121+R134+R158</f>
        <v>3.4383730000000003</v>
      </c>
      <c r="S120" s="88"/>
      <c r="T120" s="148">
        <f>T121+T134+T158</f>
        <v>23.441599999999998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73</v>
      </c>
      <c r="AU120" s="17" t="s">
        <v>87</v>
      </c>
      <c r="BK120" s="149">
        <f>BK121+BK134+BK158</f>
        <v>0</v>
      </c>
    </row>
    <row r="121" s="12" customFormat="1" ht="25.92" customHeight="1">
      <c r="A121" s="12"/>
      <c r="B121" s="150"/>
      <c r="C121" s="12"/>
      <c r="D121" s="151" t="s">
        <v>73</v>
      </c>
      <c r="E121" s="152" t="s">
        <v>109</v>
      </c>
      <c r="F121" s="152" t="s">
        <v>110</v>
      </c>
      <c r="G121" s="12"/>
      <c r="H121" s="12"/>
      <c r="I121" s="153"/>
      <c r="J121" s="154">
        <f>BK121</f>
        <v>0</v>
      </c>
      <c r="K121" s="12"/>
      <c r="L121" s="150"/>
      <c r="M121" s="155"/>
      <c r="N121" s="156"/>
      <c r="O121" s="156"/>
      <c r="P121" s="157">
        <f>P122+P128</f>
        <v>0</v>
      </c>
      <c r="Q121" s="156"/>
      <c r="R121" s="157">
        <f>R122+R128</f>
        <v>0</v>
      </c>
      <c r="S121" s="156"/>
      <c r="T121" s="158">
        <f>T122+T128</f>
        <v>23.239999999999998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1" t="s">
        <v>79</v>
      </c>
      <c r="AT121" s="159" t="s">
        <v>73</v>
      </c>
      <c r="AU121" s="159" t="s">
        <v>74</v>
      </c>
      <c r="AY121" s="151" t="s">
        <v>111</v>
      </c>
      <c r="BK121" s="160">
        <f>BK122+BK128</f>
        <v>0</v>
      </c>
    </row>
    <row r="122" s="12" customFormat="1" ht="22.8" customHeight="1">
      <c r="A122" s="12"/>
      <c r="B122" s="150"/>
      <c r="C122" s="12"/>
      <c r="D122" s="151" t="s">
        <v>73</v>
      </c>
      <c r="E122" s="161" t="s">
        <v>112</v>
      </c>
      <c r="F122" s="161" t="s">
        <v>113</v>
      </c>
      <c r="G122" s="12"/>
      <c r="H122" s="12"/>
      <c r="I122" s="153"/>
      <c r="J122" s="162">
        <f>BK122</f>
        <v>0</v>
      </c>
      <c r="K122" s="12"/>
      <c r="L122" s="150"/>
      <c r="M122" s="155"/>
      <c r="N122" s="156"/>
      <c r="O122" s="156"/>
      <c r="P122" s="157">
        <f>SUM(P123:P127)</f>
        <v>0</v>
      </c>
      <c r="Q122" s="156"/>
      <c r="R122" s="157">
        <f>SUM(R123:R127)</f>
        <v>0</v>
      </c>
      <c r="S122" s="156"/>
      <c r="T122" s="158">
        <f>SUM(T123:T127)</f>
        <v>23.239999999999998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1" t="s">
        <v>79</v>
      </c>
      <c r="AT122" s="159" t="s">
        <v>73</v>
      </c>
      <c r="AU122" s="159" t="s">
        <v>79</v>
      </c>
      <c r="AY122" s="151" t="s">
        <v>111</v>
      </c>
      <c r="BK122" s="160">
        <f>SUM(BK123:BK127)</f>
        <v>0</v>
      </c>
    </row>
    <row r="123" s="2" customFormat="1" ht="24.15" customHeight="1">
      <c r="A123" s="36"/>
      <c r="B123" s="163"/>
      <c r="C123" s="164" t="s">
        <v>79</v>
      </c>
      <c r="D123" s="164" t="s">
        <v>114</v>
      </c>
      <c r="E123" s="165" t="s">
        <v>115</v>
      </c>
      <c r="F123" s="166" t="s">
        <v>116</v>
      </c>
      <c r="G123" s="167" t="s">
        <v>117</v>
      </c>
      <c r="H123" s="168">
        <v>70</v>
      </c>
      <c r="I123" s="169"/>
      <c r="J123" s="170">
        <f>ROUND(I123*H123,2)</f>
        <v>0</v>
      </c>
      <c r="K123" s="166" t="s">
        <v>118</v>
      </c>
      <c r="L123" s="37"/>
      <c r="M123" s="171" t="s">
        <v>1</v>
      </c>
      <c r="N123" s="172" t="s">
        <v>39</v>
      </c>
      <c r="O123" s="75"/>
      <c r="P123" s="173">
        <f>O123*H123</f>
        <v>0</v>
      </c>
      <c r="Q123" s="173">
        <v>0</v>
      </c>
      <c r="R123" s="173">
        <f>Q123*H123</f>
        <v>0</v>
      </c>
      <c r="S123" s="173">
        <v>0.122</v>
      </c>
      <c r="T123" s="174">
        <f>S123*H123</f>
        <v>8.5399999999999991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75" t="s">
        <v>119</v>
      </c>
      <c r="AT123" s="175" t="s">
        <v>114</v>
      </c>
      <c r="AU123" s="175" t="s">
        <v>81</v>
      </c>
      <c r="AY123" s="17" t="s">
        <v>111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7" t="s">
        <v>79</v>
      </c>
      <c r="BK123" s="176">
        <f>ROUND(I123*H123,2)</f>
        <v>0</v>
      </c>
      <c r="BL123" s="17" t="s">
        <v>119</v>
      </c>
      <c r="BM123" s="175" t="s">
        <v>120</v>
      </c>
    </row>
    <row r="124" s="2" customFormat="1" ht="24.15" customHeight="1">
      <c r="A124" s="36"/>
      <c r="B124" s="163"/>
      <c r="C124" s="164" t="s">
        <v>81</v>
      </c>
      <c r="D124" s="164" t="s">
        <v>114</v>
      </c>
      <c r="E124" s="165" t="s">
        <v>121</v>
      </c>
      <c r="F124" s="166" t="s">
        <v>122</v>
      </c>
      <c r="G124" s="167" t="s">
        <v>123</v>
      </c>
      <c r="H124" s="168">
        <v>10.5</v>
      </c>
      <c r="I124" s="169"/>
      <c r="J124" s="170">
        <f>ROUND(I124*H124,2)</f>
        <v>0</v>
      </c>
      <c r="K124" s="166" t="s">
        <v>118</v>
      </c>
      <c r="L124" s="37"/>
      <c r="M124" s="171" t="s">
        <v>1</v>
      </c>
      <c r="N124" s="172" t="s">
        <v>39</v>
      </c>
      <c r="O124" s="75"/>
      <c r="P124" s="173">
        <f>O124*H124</f>
        <v>0</v>
      </c>
      <c r="Q124" s="173">
        <v>0</v>
      </c>
      <c r="R124" s="173">
        <f>Q124*H124</f>
        <v>0</v>
      </c>
      <c r="S124" s="173">
        <v>1.3999999999999999</v>
      </c>
      <c r="T124" s="174">
        <f>S124*H124</f>
        <v>14.699999999999999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75" t="s">
        <v>119</v>
      </c>
      <c r="AT124" s="175" t="s">
        <v>114</v>
      </c>
      <c r="AU124" s="175" t="s">
        <v>81</v>
      </c>
      <c r="AY124" s="17" t="s">
        <v>111</v>
      </c>
      <c r="BE124" s="176">
        <f>IF(N124="základní",J124,0)</f>
        <v>0</v>
      </c>
      <c r="BF124" s="176">
        <f>IF(N124="snížená",J124,0)</f>
        <v>0</v>
      </c>
      <c r="BG124" s="176">
        <f>IF(N124="zákl. přenesená",J124,0)</f>
        <v>0</v>
      </c>
      <c r="BH124" s="176">
        <f>IF(N124="sníž. přenesená",J124,0)</f>
        <v>0</v>
      </c>
      <c r="BI124" s="176">
        <f>IF(N124="nulová",J124,0)</f>
        <v>0</v>
      </c>
      <c r="BJ124" s="17" t="s">
        <v>79</v>
      </c>
      <c r="BK124" s="176">
        <f>ROUND(I124*H124,2)</f>
        <v>0</v>
      </c>
      <c r="BL124" s="17" t="s">
        <v>119</v>
      </c>
      <c r="BM124" s="175" t="s">
        <v>124</v>
      </c>
    </row>
    <row r="125" s="13" customFormat="1">
      <c r="A125" s="13"/>
      <c r="B125" s="177"/>
      <c r="C125" s="13"/>
      <c r="D125" s="178" t="s">
        <v>125</v>
      </c>
      <c r="E125" s="179" t="s">
        <v>1</v>
      </c>
      <c r="F125" s="180" t="s">
        <v>126</v>
      </c>
      <c r="G125" s="13"/>
      <c r="H125" s="181">
        <v>10.5</v>
      </c>
      <c r="I125" s="182"/>
      <c r="J125" s="13"/>
      <c r="K125" s="13"/>
      <c r="L125" s="177"/>
      <c r="M125" s="183"/>
      <c r="N125" s="184"/>
      <c r="O125" s="184"/>
      <c r="P125" s="184"/>
      <c r="Q125" s="184"/>
      <c r="R125" s="184"/>
      <c r="S125" s="184"/>
      <c r="T125" s="18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79" t="s">
        <v>125</v>
      </c>
      <c r="AU125" s="179" t="s">
        <v>81</v>
      </c>
      <c r="AV125" s="13" t="s">
        <v>81</v>
      </c>
      <c r="AW125" s="13" t="s">
        <v>31</v>
      </c>
      <c r="AX125" s="13" t="s">
        <v>79</v>
      </c>
      <c r="AY125" s="179" t="s">
        <v>111</v>
      </c>
    </row>
    <row r="126" s="2" customFormat="1" ht="16.5" customHeight="1">
      <c r="A126" s="36"/>
      <c r="B126" s="163"/>
      <c r="C126" s="164" t="s">
        <v>127</v>
      </c>
      <c r="D126" s="164" t="s">
        <v>114</v>
      </c>
      <c r="E126" s="165" t="s">
        <v>128</v>
      </c>
      <c r="F126" s="166" t="s">
        <v>129</v>
      </c>
      <c r="G126" s="167" t="s">
        <v>130</v>
      </c>
      <c r="H126" s="168">
        <v>12</v>
      </c>
      <c r="I126" s="169"/>
      <c r="J126" s="170">
        <f>ROUND(I126*H126,2)</f>
        <v>0</v>
      </c>
      <c r="K126" s="166" t="s">
        <v>1</v>
      </c>
      <c r="L126" s="37"/>
      <c r="M126" s="171" t="s">
        <v>1</v>
      </c>
      <c r="N126" s="172" t="s">
        <v>39</v>
      </c>
      <c r="O126" s="75"/>
      <c r="P126" s="173">
        <f>O126*H126</f>
        <v>0</v>
      </c>
      <c r="Q126" s="173">
        <v>0</v>
      </c>
      <c r="R126" s="173">
        <f>Q126*H126</f>
        <v>0</v>
      </c>
      <c r="S126" s="173">
        <v>0</v>
      </c>
      <c r="T126" s="174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75" t="s">
        <v>119</v>
      </c>
      <c r="AT126" s="175" t="s">
        <v>114</v>
      </c>
      <c r="AU126" s="175" t="s">
        <v>81</v>
      </c>
      <c r="AY126" s="17" t="s">
        <v>111</v>
      </c>
      <c r="BE126" s="176">
        <f>IF(N126="základní",J126,0)</f>
        <v>0</v>
      </c>
      <c r="BF126" s="176">
        <f>IF(N126="snížená",J126,0)</f>
        <v>0</v>
      </c>
      <c r="BG126" s="176">
        <f>IF(N126="zákl. přenesená",J126,0)</f>
        <v>0</v>
      </c>
      <c r="BH126" s="176">
        <f>IF(N126="sníž. přenesená",J126,0)</f>
        <v>0</v>
      </c>
      <c r="BI126" s="176">
        <f>IF(N126="nulová",J126,0)</f>
        <v>0</v>
      </c>
      <c r="BJ126" s="17" t="s">
        <v>79</v>
      </c>
      <c r="BK126" s="176">
        <f>ROUND(I126*H126,2)</f>
        <v>0</v>
      </c>
      <c r="BL126" s="17" t="s">
        <v>119</v>
      </c>
      <c r="BM126" s="175" t="s">
        <v>131</v>
      </c>
    </row>
    <row r="127" s="2" customFormat="1" ht="16.5" customHeight="1">
      <c r="A127" s="36"/>
      <c r="B127" s="163"/>
      <c r="C127" s="164" t="s">
        <v>119</v>
      </c>
      <c r="D127" s="164" t="s">
        <v>114</v>
      </c>
      <c r="E127" s="165" t="s">
        <v>132</v>
      </c>
      <c r="F127" s="166" t="s">
        <v>133</v>
      </c>
      <c r="G127" s="167" t="s">
        <v>134</v>
      </c>
      <c r="H127" s="168">
        <v>1</v>
      </c>
      <c r="I127" s="169"/>
      <c r="J127" s="170">
        <f>ROUND(I127*H127,2)</f>
        <v>0</v>
      </c>
      <c r="K127" s="166" t="s">
        <v>1</v>
      </c>
      <c r="L127" s="37"/>
      <c r="M127" s="171" t="s">
        <v>1</v>
      </c>
      <c r="N127" s="172" t="s">
        <v>39</v>
      </c>
      <c r="O127" s="75"/>
      <c r="P127" s="173">
        <f>O127*H127</f>
        <v>0</v>
      </c>
      <c r="Q127" s="173">
        <v>0</v>
      </c>
      <c r="R127" s="173">
        <f>Q127*H127</f>
        <v>0</v>
      </c>
      <c r="S127" s="173">
        <v>0</v>
      </c>
      <c r="T127" s="17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75" t="s">
        <v>119</v>
      </c>
      <c r="AT127" s="175" t="s">
        <v>114</v>
      </c>
      <c r="AU127" s="175" t="s">
        <v>81</v>
      </c>
      <c r="AY127" s="17" t="s">
        <v>111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7" t="s">
        <v>79</v>
      </c>
      <c r="BK127" s="176">
        <f>ROUND(I127*H127,2)</f>
        <v>0</v>
      </c>
      <c r="BL127" s="17" t="s">
        <v>119</v>
      </c>
      <c r="BM127" s="175" t="s">
        <v>135</v>
      </c>
    </row>
    <row r="128" s="12" customFormat="1" ht="22.8" customHeight="1">
      <c r="A128" s="12"/>
      <c r="B128" s="150"/>
      <c r="C128" s="12"/>
      <c r="D128" s="151" t="s">
        <v>73</v>
      </c>
      <c r="E128" s="161" t="s">
        <v>136</v>
      </c>
      <c r="F128" s="161" t="s">
        <v>137</v>
      </c>
      <c r="G128" s="12"/>
      <c r="H128" s="12"/>
      <c r="I128" s="153"/>
      <c r="J128" s="162">
        <f>BK128</f>
        <v>0</v>
      </c>
      <c r="K128" s="12"/>
      <c r="L128" s="150"/>
      <c r="M128" s="155"/>
      <c r="N128" s="156"/>
      <c r="O128" s="156"/>
      <c r="P128" s="157">
        <f>SUM(P129:P133)</f>
        <v>0</v>
      </c>
      <c r="Q128" s="156"/>
      <c r="R128" s="157">
        <f>SUM(R129:R133)</f>
        <v>0</v>
      </c>
      <c r="S128" s="156"/>
      <c r="T128" s="158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1" t="s">
        <v>79</v>
      </c>
      <c r="AT128" s="159" t="s">
        <v>73</v>
      </c>
      <c r="AU128" s="159" t="s">
        <v>79</v>
      </c>
      <c r="AY128" s="151" t="s">
        <v>111</v>
      </c>
      <c r="BK128" s="160">
        <f>SUM(BK129:BK133)</f>
        <v>0</v>
      </c>
    </row>
    <row r="129" s="2" customFormat="1" ht="24.15" customHeight="1">
      <c r="A129" s="36"/>
      <c r="B129" s="163"/>
      <c r="C129" s="164" t="s">
        <v>138</v>
      </c>
      <c r="D129" s="164" t="s">
        <v>114</v>
      </c>
      <c r="E129" s="165" t="s">
        <v>139</v>
      </c>
      <c r="F129" s="166" t="s">
        <v>140</v>
      </c>
      <c r="G129" s="167" t="s">
        <v>141</v>
      </c>
      <c r="H129" s="168">
        <v>23.442</v>
      </c>
      <c r="I129" s="169"/>
      <c r="J129" s="170">
        <f>ROUND(I129*H129,2)</f>
        <v>0</v>
      </c>
      <c r="K129" s="166" t="s">
        <v>118</v>
      </c>
      <c r="L129" s="37"/>
      <c r="M129" s="171" t="s">
        <v>1</v>
      </c>
      <c r="N129" s="172" t="s">
        <v>39</v>
      </c>
      <c r="O129" s="75"/>
      <c r="P129" s="173">
        <f>O129*H129</f>
        <v>0</v>
      </c>
      <c r="Q129" s="173">
        <v>0</v>
      </c>
      <c r="R129" s="173">
        <f>Q129*H129</f>
        <v>0</v>
      </c>
      <c r="S129" s="173">
        <v>0</v>
      </c>
      <c r="T129" s="17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75" t="s">
        <v>119</v>
      </c>
      <c r="AT129" s="175" t="s">
        <v>114</v>
      </c>
      <c r="AU129" s="175" t="s">
        <v>81</v>
      </c>
      <c r="AY129" s="17" t="s">
        <v>111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7" t="s">
        <v>79</v>
      </c>
      <c r="BK129" s="176">
        <f>ROUND(I129*H129,2)</f>
        <v>0</v>
      </c>
      <c r="BL129" s="17" t="s">
        <v>119</v>
      </c>
      <c r="BM129" s="175" t="s">
        <v>142</v>
      </c>
    </row>
    <row r="130" s="2" customFormat="1" ht="24.15" customHeight="1">
      <c r="A130" s="36"/>
      <c r="B130" s="163"/>
      <c r="C130" s="164" t="s">
        <v>143</v>
      </c>
      <c r="D130" s="164" t="s">
        <v>114</v>
      </c>
      <c r="E130" s="165" t="s">
        <v>144</v>
      </c>
      <c r="F130" s="166" t="s">
        <v>145</v>
      </c>
      <c r="G130" s="167" t="s">
        <v>141</v>
      </c>
      <c r="H130" s="168">
        <v>23.442</v>
      </c>
      <c r="I130" s="169"/>
      <c r="J130" s="170">
        <f>ROUND(I130*H130,2)</f>
        <v>0</v>
      </c>
      <c r="K130" s="166" t="s">
        <v>118</v>
      </c>
      <c r="L130" s="37"/>
      <c r="M130" s="171" t="s">
        <v>1</v>
      </c>
      <c r="N130" s="172" t="s">
        <v>39</v>
      </c>
      <c r="O130" s="75"/>
      <c r="P130" s="173">
        <f>O130*H130</f>
        <v>0</v>
      </c>
      <c r="Q130" s="173">
        <v>0</v>
      </c>
      <c r="R130" s="173">
        <f>Q130*H130</f>
        <v>0</v>
      </c>
      <c r="S130" s="173">
        <v>0</v>
      </c>
      <c r="T130" s="17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75" t="s">
        <v>119</v>
      </c>
      <c r="AT130" s="175" t="s">
        <v>114</v>
      </c>
      <c r="AU130" s="175" t="s">
        <v>81</v>
      </c>
      <c r="AY130" s="17" t="s">
        <v>111</v>
      </c>
      <c r="BE130" s="176">
        <f>IF(N130="základní",J130,0)</f>
        <v>0</v>
      </c>
      <c r="BF130" s="176">
        <f>IF(N130="snížená",J130,0)</f>
        <v>0</v>
      </c>
      <c r="BG130" s="176">
        <f>IF(N130="zákl. přenesená",J130,0)</f>
        <v>0</v>
      </c>
      <c r="BH130" s="176">
        <f>IF(N130="sníž. přenesená",J130,0)</f>
        <v>0</v>
      </c>
      <c r="BI130" s="176">
        <f>IF(N130="nulová",J130,0)</f>
        <v>0</v>
      </c>
      <c r="BJ130" s="17" t="s">
        <v>79</v>
      </c>
      <c r="BK130" s="176">
        <f>ROUND(I130*H130,2)</f>
        <v>0</v>
      </c>
      <c r="BL130" s="17" t="s">
        <v>119</v>
      </c>
      <c r="BM130" s="175" t="s">
        <v>146</v>
      </c>
    </row>
    <row r="131" s="2" customFormat="1" ht="24.15" customHeight="1">
      <c r="A131" s="36"/>
      <c r="B131" s="163"/>
      <c r="C131" s="164" t="s">
        <v>147</v>
      </c>
      <c r="D131" s="164" t="s">
        <v>114</v>
      </c>
      <c r="E131" s="165" t="s">
        <v>148</v>
      </c>
      <c r="F131" s="166" t="s">
        <v>149</v>
      </c>
      <c r="G131" s="167" t="s">
        <v>141</v>
      </c>
      <c r="H131" s="168">
        <v>679.81799999999998</v>
      </c>
      <c r="I131" s="169"/>
      <c r="J131" s="170">
        <f>ROUND(I131*H131,2)</f>
        <v>0</v>
      </c>
      <c r="K131" s="166" t="s">
        <v>118</v>
      </c>
      <c r="L131" s="37"/>
      <c r="M131" s="171" t="s">
        <v>1</v>
      </c>
      <c r="N131" s="172" t="s">
        <v>39</v>
      </c>
      <c r="O131" s="75"/>
      <c r="P131" s="173">
        <f>O131*H131</f>
        <v>0</v>
      </c>
      <c r="Q131" s="173">
        <v>0</v>
      </c>
      <c r="R131" s="173">
        <f>Q131*H131</f>
        <v>0</v>
      </c>
      <c r="S131" s="173">
        <v>0</v>
      </c>
      <c r="T131" s="17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75" t="s">
        <v>119</v>
      </c>
      <c r="AT131" s="175" t="s">
        <v>114</v>
      </c>
      <c r="AU131" s="175" t="s">
        <v>81</v>
      </c>
      <c r="AY131" s="17" t="s">
        <v>111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17" t="s">
        <v>79</v>
      </c>
      <c r="BK131" s="176">
        <f>ROUND(I131*H131,2)</f>
        <v>0</v>
      </c>
      <c r="BL131" s="17" t="s">
        <v>119</v>
      </c>
      <c r="BM131" s="175" t="s">
        <v>150</v>
      </c>
    </row>
    <row r="132" s="13" customFormat="1">
      <c r="A132" s="13"/>
      <c r="B132" s="177"/>
      <c r="C132" s="13"/>
      <c r="D132" s="178" t="s">
        <v>125</v>
      </c>
      <c r="E132" s="13"/>
      <c r="F132" s="180" t="s">
        <v>151</v>
      </c>
      <c r="G132" s="13"/>
      <c r="H132" s="181">
        <v>679.81799999999998</v>
      </c>
      <c r="I132" s="182"/>
      <c r="J132" s="13"/>
      <c r="K132" s="13"/>
      <c r="L132" s="177"/>
      <c r="M132" s="183"/>
      <c r="N132" s="184"/>
      <c r="O132" s="184"/>
      <c r="P132" s="184"/>
      <c r="Q132" s="184"/>
      <c r="R132" s="184"/>
      <c r="S132" s="184"/>
      <c r="T132" s="18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79" t="s">
        <v>125</v>
      </c>
      <c r="AU132" s="179" t="s">
        <v>81</v>
      </c>
      <c r="AV132" s="13" t="s">
        <v>81</v>
      </c>
      <c r="AW132" s="13" t="s">
        <v>3</v>
      </c>
      <c r="AX132" s="13" t="s">
        <v>79</v>
      </c>
      <c r="AY132" s="179" t="s">
        <v>111</v>
      </c>
    </row>
    <row r="133" s="2" customFormat="1" ht="33" customHeight="1">
      <c r="A133" s="36"/>
      <c r="B133" s="163"/>
      <c r="C133" s="164" t="s">
        <v>152</v>
      </c>
      <c r="D133" s="164" t="s">
        <v>114</v>
      </c>
      <c r="E133" s="165" t="s">
        <v>153</v>
      </c>
      <c r="F133" s="166" t="s">
        <v>154</v>
      </c>
      <c r="G133" s="167" t="s">
        <v>141</v>
      </c>
      <c r="H133" s="168">
        <v>23.442</v>
      </c>
      <c r="I133" s="169"/>
      <c r="J133" s="170">
        <f>ROUND(I133*H133,2)</f>
        <v>0</v>
      </c>
      <c r="K133" s="166" t="s">
        <v>118</v>
      </c>
      <c r="L133" s="37"/>
      <c r="M133" s="171" t="s">
        <v>1</v>
      </c>
      <c r="N133" s="172" t="s">
        <v>39</v>
      </c>
      <c r="O133" s="75"/>
      <c r="P133" s="173">
        <f>O133*H133</f>
        <v>0</v>
      </c>
      <c r="Q133" s="173">
        <v>0</v>
      </c>
      <c r="R133" s="173">
        <f>Q133*H133</f>
        <v>0</v>
      </c>
      <c r="S133" s="173">
        <v>0</v>
      </c>
      <c r="T133" s="17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5" t="s">
        <v>119</v>
      </c>
      <c r="AT133" s="175" t="s">
        <v>114</v>
      </c>
      <c r="AU133" s="175" t="s">
        <v>81</v>
      </c>
      <c r="AY133" s="17" t="s">
        <v>111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7" t="s">
        <v>79</v>
      </c>
      <c r="BK133" s="176">
        <f>ROUND(I133*H133,2)</f>
        <v>0</v>
      </c>
      <c r="BL133" s="17" t="s">
        <v>119</v>
      </c>
      <c r="BM133" s="175" t="s">
        <v>155</v>
      </c>
    </row>
    <row r="134" s="12" customFormat="1" ht="25.92" customHeight="1">
      <c r="A134" s="12"/>
      <c r="B134" s="150"/>
      <c r="C134" s="12"/>
      <c r="D134" s="151" t="s">
        <v>73</v>
      </c>
      <c r="E134" s="152" t="s">
        <v>156</v>
      </c>
      <c r="F134" s="152" t="s">
        <v>157</v>
      </c>
      <c r="G134" s="12"/>
      <c r="H134" s="12"/>
      <c r="I134" s="153"/>
      <c r="J134" s="154">
        <f>BK134</f>
        <v>0</v>
      </c>
      <c r="K134" s="12"/>
      <c r="L134" s="150"/>
      <c r="M134" s="155"/>
      <c r="N134" s="156"/>
      <c r="O134" s="156"/>
      <c r="P134" s="157">
        <f>P135+P141</f>
        <v>0</v>
      </c>
      <c r="Q134" s="156"/>
      <c r="R134" s="157">
        <f>R135+R141</f>
        <v>3.4383730000000003</v>
      </c>
      <c r="S134" s="156"/>
      <c r="T134" s="158">
        <f>T135+T141</f>
        <v>0.20159999999999997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1" t="s">
        <v>81</v>
      </c>
      <c r="AT134" s="159" t="s">
        <v>73</v>
      </c>
      <c r="AU134" s="159" t="s">
        <v>74</v>
      </c>
      <c r="AY134" s="151" t="s">
        <v>111</v>
      </c>
      <c r="BK134" s="160">
        <f>BK135+BK141</f>
        <v>0</v>
      </c>
    </row>
    <row r="135" s="12" customFormat="1" ht="22.8" customHeight="1">
      <c r="A135" s="12"/>
      <c r="B135" s="150"/>
      <c r="C135" s="12"/>
      <c r="D135" s="151" t="s">
        <v>73</v>
      </c>
      <c r="E135" s="161" t="s">
        <v>158</v>
      </c>
      <c r="F135" s="161" t="s">
        <v>159</v>
      </c>
      <c r="G135" s="12"/>
      <c r="H135" s="12"/>
      <c r="I135" s="153"/>
      <c r="J135" s="162">
        <f>BK135</f>
        <v>0</v>
      </c>
      <c r="K135" s="12"/>
      <c r="L135" s="150"/>
      <c r="M135" s="155"/>
      <c r="N135" s="156"/>
      <c r="O135" s="156"/>
      <c r="P135" s="157">
        <f>SUM(P136:P140)</f>
        <v>0</v>
      </c>
      <c r="Q135" s="156"/>
      <c r="R135" s="157">
        <f>SUM(R136:R140)</f>
        <v>0.71400000000000008</v>
      </c>
      <c r="S135" s="156"/>
      <c r="T135" s="158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1" t="s">
        <v>81</v>
      </c>
      <c r="AT135" s="159" t="s">
        <v>73</v>
      </c>
      <c r="AU135" s="159" t="s">
        <v>79</v>
      </c>
      <c r="AY135" s="151" t="s">
        <v>111</v>
      </c>
      <c r="BK135" s="160">
        <f>SUM(BK136:BK140)</f>
        <v>0</v>
      </c>
    </row>
    <row r="136" s="2" customFormat="1" ht="37.8" customHeight="1">
      <c r="A136" s="36"/>
      <c r="B136" s="163"/>
      <c r="C136" s="164" t="s">
        <v>112</v>
      </c>
      <c r="D136" s="164" t="s">
        <v>114</v>
      </c>
      <c r="E136" s="165" t="s">
        <v>160</v>
      </c>
      <c r="F136" s="166" t="s">
        <v>161</v>
      </c>
      <c r="G136" s="167" t="s">
        <v>117</v>
      </c>
      <c r="H136" s="168">
        <v>140</v>
      </c>
      <c r="I136" s="169"/>
      <c r="J136" s="170">
        <f>ROUND(I136*H136,2)</f>
        <v>0</v>
      </c>
      <c r="K136" s="166" t="s">
        <v>118</v>
      </c>
      <c r="L136" s="37"/>
      <c r="M136" s="171" t="s">
        <v>1</v>
      </c>
      <c r="N136" s="172" t="s">
        <v>39</v>
      </c>
      <c r="O136" s="75"/>
      <c r="P136" s="173">
        <f>O136*H136</f>
        <v>0</v>
      </c>
      <c r="Q136" s="173">
        <v>0</v>
      </c>
      <c r="R136" s="173">
        <f>Q136*H136</f>
        <v>0</v>
      </c>
      <c r="S136" s="173">
        <v>0</v>
      </c>
      <c r="T136" s="17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75" t="s">
        <v>162</v>
      </c>
      <c r="AT136" s="175" t="s">
        <v>114</v>
      </c>
      <c r="AU136" s="175" t="s">
        <v>81</v>
      </c>
      <c r="AY136" s="17" t="s">
        <v>111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7" t="s">
        <v>79</v>
      </c>
      <c r="BK136" s="176">
        <f>ROUND(I136*H136,2)</f>
        <v>0</v>
      </c>
      <c r="BL136" s="17" t="s">
        <v>162</v>
      </c>
      <c r="BM136" s="175" t="s">
        <v>163</v>
      </c>
    </row>
    <row r="137" s="13" customFormat="1">
      <c r="A137" s="13"/>
      <c r="B137" s="177"/>
      <c r="C137" s="13"/>
      <c r="D137" s="178" t="s">
        <v>125</v>
      </c>
      <c r="E137" s="179" t="s">
        <v>1</v>
      </c>
      <c r="F137" s="180" t="s">
        <v>164</v>
      </c>
      <c r="G137" s="13"/>
      <c r="H137" s="181">
        <v>140</v>
      </c>
      <c r="I137" s="182"/>
      <c r="J137" s="13"/>
      <c r="K137" s="13"/>
      <c r="L137" s="177"/>
      <c r="M137" s="183"/>
      <c r="N137" s="184"/>
      <c r="O137" s="184"/>
      <c r="P137" s="184"/>
      <c r="Q137" s="184"/>
      <c r="R137" s="184"/>
      <c r="S137" s="184"/>
      <c r="T137" s="18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79" t="s">
        <v>125</v>
      </c>
      <c r="AU137" s="179" t="s">
        <v>81</v>
      </c>
      <c r="AV137" s="13" t="s">
        <v>81</v>
      </c>
      <c r="AW137" s="13" t="s">
        <v>31</v>
      </c>
      <c r="AX137" s="13" t="s">
        <v>79</v>
      </c>
      <c r="AY137" s="179" t="s">
        <v>111</v>
      </c>
    </row>
    <row r="138" s="2" customFormat="1" ht="24.15" customHeight="1">
      <c r="A138" s="36"/>
      <c r="B138" s="163"/>
      <c r="C138" s="186" t="s">
        <v>165</v>
      </c>
      <c r="D138" s="186" t="s">
        <v>166</v>
      </c>
      <c r="E138" s="187" t="s">
        <v>167</v>
      </c>
      <c r="F138" s="188" t="s">
        <v>168</v>
      </c>
      <c r="G138" s="189" t="s">
        <v>117</v>
      </c>
      <c r="H138" s="190">
        <v>142.80000000000001</v>
      </c>
      <c r="I138" s="191"/>
      <c r="J138" s="192">
        <f>ROUND(I138*H138,2)</f>
        <v>0</v>
      </c>
      <c r="K138" s="188" t="s">
        <v>118</v>
      </c>
      <c r="L138" s="193"/>
      <c r="M138" s="194" t="s">
        <v>1</v>
      </c>
      <c r="N138" s="195" t="s">
        <v>39</v>
      </c>
      <c r="O138" s="75"/>
      <c r="P138" s="173">
        <f>O138*H138</f>
        <v>0</v>
      </c>
      <c r="Q138" s="173">
        <v>0.0050000000000000001</v>
      </c>
      <c r="R138" s="173">
        <f>Q138*H138</f>
        <v>0.71400000000000008</v>
      </c>
      <c r="S138" s="173">
        <v>0</v>
      </c>
      <c r="T138" s="17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75" t="s">
        <v>169</v>
      </c>
      <c r="AT138" s="175" t="s">
        <v>166</v>
      </c>
      <c r="AU138" s="175" t="s">
        <v>81</v>
      </c>
      <c r="AY138" s="17" t="s">
        <v>111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7" t="s">
        <v>79</v>
      </c>
      <c r="BK138" s="176">
        <f>ROUND(I138*H138,2)</f>
        <v>0</v>
      </c>
      <c r="BL138" s="17" t="s">
        <v>162</v>
      </c>
      <c r="BM138" s="175" t="s">
        <v>170</v>
      </c>
    </row>
    <row r="139" s="13" customFormat="1">
      <c r="A139" s="13"/>
      <c r="B139" s="177"/>
      <c r="C139" s="13"/>
      <c r="D139" s="178" t="s">
        <v>125</v>
      </c>
      <c r="E139" s="179" t="s">
        <v>1</v>
      </c>
      <c r="F139" s="180" t="s">
        <v>171</v>
      </c>
      <c r="G139" s="13"/>
      <c r="H139" s="181">
        <v>142.80000000000001</v>
      </c>
      <c r="I139" s="182"/>
      <c r="J139" s="13"/>
      <c r="K139" s="13"/>
      <c r="L139" s="177"/>
      <c r="M139" s="183"/>
      <c r="N139" s="184"/>
      <c r="O139" s="184"/>
      <c r="P139" s="184"/>
      <c r="Q139" s="184"/>
      <c r="R139" s="184"/>
      <c r="S139" s="184"/>
      <c r="T139" s="18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79" t="s">
        <v>125</v>
      </c>
      <c r="AU139" s="179" t="s">
        <v>81</v>
      </c>
      <c r="AV139" s="13" t="s">
        <v>81</v>
      </c>
      <c r="AW139" s="13" t="s">
        <v>31</v>
      </c>
      <c r="AX139" s="13" t="s">
        <v>79</v>
      </c>
      <c r="AY139" s="179" t="s">
        <v>111</v>
      </c>
    </row>
    <row r="140" s="2" customFormat="1" ht="24.15" customHeight="1">
      <c r="A140" s="36"/>
      <c r="B140" s="163"/>
      <c r="C140" s="164" t="s">
        <v>172</v>
      </c>
      <c r="D140" s="164" t="s">
        <v>114</v>
      </c>
      <c r="E140" s="165" t="s">
        <v>173</v>
      </c>
      <c r="F140" s="166" t="s">
        <v>174</v>
      </c>
      <c r="G140" s="167" t="s">
        <v>175</v>
      </c>
      <c r="H140" s="196"/>
      <c r="I140" s="169"/>
      <c r="J140" s="170">
        <f>ROUND(I140*H140,2)</f>
        <v>0</v>
      </c>
      <c r="K140" s="166" t="s">
        <v>118</v>
      </c>
      <c r="L140" s="37"/>
      <c r="M140" s="171" t="s">
        <v>1</v>
      </c>
      <c r="N140" s="172" t="s">
        <v>39</v>
      </c>
      <c r="O140" s="75"/>
      <c r="P140" s="173">
        <f>O140*H140</f>
        <v>0</v>
      </c>
      <c r="Q140" s="173">
        <v>0</v>
      </c>
      <c r="R140" s="173">
        <f>Q140*H140</f>
        <v>0</v>
      </c>
      <c r="S140" s="173">
        <v>0</v>
      </c>
      <c r="T140" s="17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75" t="s">
        <v>162</v>
      </c>
      <c r="AT140" s="175" t="s">
        <v>114</v>
      </c>
      <c r="AU140" s="175" t="s">
        <v>81</v>
      </c>
      <c r="AY140" s="17" t="s">
        <v>111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7" t="s">
        <v>79</v>
      </c>
      <c r="BK140" s="176">
        <f>ROUND(I140*H140,2)</f>
        <v>0</v>
      </c>
      <c r="BL140" s="17" t="s">
        <v>162</v>
      </c>
      <c r="BM140" s="175" t="s">
        <v>176</v>
      </c>
    </row>
    <row r="141" s="12" customFormat="1" ht="22.8" customHeight="1">
      <c r="A141" s="12"/>
      <c r="B141" s="150"/>
      <c r="C141" s="12"/>
      <c r="D141" s="151" t="s">
        <v>73</v>
      </c>
      <c r="E141" s="161" t="s">
        <v>177</v>
      </c>
      <c r="F141" s="161" t="s">
        <v>178</v>
      </c>
      <c r="G141" s="12"/>
      <c r="H141" s="12"/>
      <c r="I141" s="153"/>
      <c r="J141" s="162">
        <f>BK141</f>
        <v>0</v>
      </c>
      <c r="K141" s="12"/>
      <c r="L141" s="150"/>
      <c r="M141" s="155"/>
      <c r="N141" s="156"/>
      <c r="O141" s="156"/>
      <c r="P141" s="157">
        <f>SUM(P142:P157)</f>
        <v>0</v>
      </c>
      <c r="Q141" s="156"/>
      <c r="R141" s="157">
        <f>SUM(R142:R157)</f>
        <v>2.7243730000000004</v>
      </c>
      <c r="S141" s="156"/>
      <c r="T141" s="158">
        <f>SUM(T142:T157)</f>
        <v>0.20159999999999997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1" t="s">
        <v>81</v>
      </c>
      <c r="AT141" s="159" t="s">
        <v>73</v>
      </c>
      <c r="AU141" s="159" t="s">
        <v>79</v>
      </c>
      <c r="AY141" s="151" t="s">
        <v>111</v>
      </c>
      <c r="BK141" s="160">
        <f>SUM(BK142:BK157)</f>
        <v>0</v>
      </c>
    </row>
    <row r="142" s="2" customFormat="1" ht="24.15" customHeight="1">
      <c r="A142" s="36"/>
      <c r="B142" s="163"/>
      <c r="C142" s="164" t="s">
        <v>179</v>
      </c>
      <c r="D142" s="164" t="s">
        <v>114</v>
      </c>
      <c r="E142" s="165" t="s">
        <v>180</v>
      </c>
      <c r="F142" s="166" t="s">
        <v>181</v>
      </c>
      <c r="G142" s="167" t="s">
        <v>123</v>
      </c>
      <c r="H142" s="168">
        <v>3.75</v>
      </c>
      <c r="I142" s="169"/>
      <c r="J142" s="170">
        <f>ROUND(I142*H142,2)</f>
        <v>0</v>
      </c>
      <c r="K142" s="166" t="s">
        <v>118</v>
      </c>
      <c r="L142" s="37"/>
      <c r="M142" s="171" t="s">
        <v>1</v>
      </c>
      <c r="N142" s="172" t="s">
        <v>39</v>
      </c>
      <c r="O142" s="75"/>
      <c r="P142" s="173">
        <f>O142*H142</f>
        <v>0</v>
      </c>
      <c r="Q142" s="173">
        <v>0.00122</v>
      </c>
      <c r="R142" s="173">
        <f>Q142*H142</f>
        <v>0.0045750000000000001</v>
      </c>
      <c r="S142" s="173">
        <v>0</v>
      </c>
      <c r="T142" s="17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75" t="s">
        <v>162</v>
      </c>
      <c r="AT142" s="175" t="s">
        <v>114</v>
      </c>
      <c r="AU142" s="175" t="s">
        <v>81</v>
      </c>
      <c r="AY142" s="17" t="s">
        <v>111</v>
      </c>
      <c r="BE142" s="176">
        <f>IF(N142="základní",J142,0)</f>
        <v>0</v>
      </c>
      <c r="BF142" s="176">
        <f>IF(N142="snížená",J142,0)</f>
        <v>0</v>
      </c>
      <c r="BG142" s="176">
        <f>IF(N142="zákl. přenesená",J142,0)</f>
        <v>0</v>
      </c>
      <c r="BH142" s="176">
        <f>IF(N142="sníž. přenesená",J142,0)</f>
        <v>0</v>
      </c>
      <c r="BI142" s="176">
        <f>IF(N142="nulová",J142,0)</f>
        <v>0</v>
      </c>
      <c r="BJ142" s="17" t="s">
        <v>79</v>
      </c>
      <c r="BK142" s="176">
        <f>ROUND(I142*H142,2)</f>
        <v>0</v>
      </c>
      <c r="BL142" s="17" t="s">
        <v>162</v>
      </c>
      <c r="BM142" s="175" t="s">
        <v>182</v>
      </c>
    </row>
    <row r="143" s="13" customFormat="1">
      <c r="A143" s="13"/>
      <c r="B143" s="177"/>
      <c r="C143" s="13"/>
      <c r="D143" s="178" t="s">
        <v>125</v>
      </c>
      <c r="E143" s="179" t="s">
        <v>1</v>
      </c>
      <c r="F143" s="180" t="s">
        <v>183</v>
      </c>
      <c r="G143" s="13"/>
      <c r="H143" s="181">
        <v>3.75</v>
      </c>
      <c r="I143" s="182"/>
      <c r="J143" s="13"/>
      <c r="K143" s="13"/>
      <c r="L143" s="177"/>
      <c r="M143" s="183"/>
      <c r="N143" s="184"/>
      <c r="O143" s="184"/>
      <c r="P143" s="184"/>
      <c r="Q143" s="184"/>
      <c r="R143" s="184"/>
      <c r="S143" s="184"/>
      <c r="T143" s="18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79" t="s">
        <v>125</v>
      </c>
      <c r="AU143" s="179" t="s">
        <v>81</v>
      </c>
      <c r="AV143" s="13" t="s">
        <v>81</v>
      </c>
      <c r="AW143" s="13" t="s">
        <v>31</v>
      </c>
      <c r="AX143" s="13" t="s">
        <v>74</v>
      </c>
      <c r="AY143" s="179" t="s">
        <v>111</v>
      </c>
    </row>
    <row r="144" s="14" customFormat="1">
      <c r="A144" s="14"/>
      <c r="B144" s="197"/>
      <c r="C144" s="14"/>
      <c r="D144" s="178" t="s">
        <v>125</v>
      </c>
      <c r="E144" s="198" t="s">
        <v>1</v>
      </c>
      <c r="F144" s="199" t="s">
        <v>184</v>
      </c>
      <c r="G144" s="14"/>
      <c r="H144" s="200">
        <v>3.75</v>
      </c>
      <c r="I144" s="201"/>
      <c r="J144" s="14"/>
      <c r="K144" s="14"/>
      <c r="L144" s="197"/>
      <c r="M144" s="202"/>
      <c r="N144" s="203"/>
      <c r="O144" s="203"/>
      <c r="P144" s="203"/>
      <c r="Q144" s="203"/>
      <c r="R144" s="203"/>
      <c r="S144" s="203"/>
      <c r="T144" s="20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8" t="s">
        <v>125</v>
      </c>
      <c r="AU144" s="198" t="s">
        <v>81</v>
      </c>
      <c r="AV144" s="14" t="s">
        <v>119</v>
      </c>
      <c r="AW144" s="14" t="s">
        <v>31</v>
      </c>
      <c r="AX144" s="14" t="s">
        <v>79</v>
      </c>
      <c r="AY144" s="198" t="s">
        <v>111</v>
      </c>
    </row>
    <row r="145" s="2" customFormat="1" ht="24.15" customHeight="1">
      <c r="A145" s="36"/>
      <c r="B145" s="163"/>
      <c r="C145" s="164" t="s">
        <v>185</v>
      </c>
      <c r="D145" s="164" t="s">
        <v>114</v>
      </c>
      <c r="E145" s="165" t="s">
        <v>186</v>
      </c>
      <c r="F145" s="166" t="s">
        <v>187</v>
      </c>
      <c r="G145" s="167" t="s">
        <v>188</v>
      </c>
      <c r="H145" s="168">
        <v>100</v>
      </c>
      <c r="I145" s="169"/>
      <c r="J145" s="170">
        <f>ROUND(I145*H145,2)</f>
        <v>0</v>
      </c>
      <c r="K145" s="166" t="s">
        <v>118</v>
      </c>
      <c r="L145" s="37"/>
      <c r="M145" s="171" t="s">
        <v>1</v>
      </c>
      <c r="N145" s="172" t="s">
        <v>39</v>
      </c>
      <c r="O145" s="75"/>
      <c r="P145" s="173">
        <f>O145*H145</f>
        <v>0</v>
      </c>
      <c r="Q145" s="173">
        <v>0</v>
      </c>
      <c r="R145" s="173">
        <f>Q145*H145</f>
        <v>0</v>
      </c>
      <c r="S145" s="173">
        <v>0</v>
      </c>
      <c r="T145" s="17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75" t="s">
        <v>162</v>
      </c>
      <c r="AT145" s="175" t="s">
        <v>114</v>
      </c>
      <c r="AU145" s="175" t="s">
        <v>81</v>
      </c>
      <c r="AY145" s="17" t="s">
        <v>111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7" t="s">
        <v>79</v>
      </c>
      <c r="BK145" s="176">
        <f>ROUND(I145*H145,2)</f>
        <v>0</v>
      </c>
      <c r="BL145" s="17" t="s">
        <v>162</v>
      </c>
      <c r="BM145" s="175" t="s">
        <v>189</v>
      </c>
    </row>
    <row r="146" s="2" customFormat="1" ht="37.8" customHeight="1">
      <c r="A146" s="36"/>
      <c r="B146" s="163"/>
      <c r="C146" s="164" t="s">
        <v>190</v>
      </c>
      <c r="D146" s="164" t="s">
        <v>114</v>
      </c>
      <c r="E146" s="165" t="s">
        <v>191</v>
      </c>
      <c r="F146" s="166" t="s">
        <v>192</v>
      </c>
      <c r="G146" s="167" t="s">
        <v>117</v>
      </c>
      <c r="H146" s="168">
        <v>21</v>
      </c>
      <c r="I146" s="169"/>
      <c r="J146" s="170">
        <f>ROUND(I146*H146,2)</f>
        <v>0</v>
      </c>
      <c r="K146" s="166" t="s">
        <v>118</v>
      </c>
      <c r="L146" s="37"/>
      <c r="M146" s="171" t="s">
        <v>1</v>
      </c>
      <c r="N146" s="172" t="s">
        <v>39</v>
      </c>
      <c r="O146" s="75"/>
      <c r="P146" s="173">
        <f>O146*H146</f>
        <v>0</v>
      </c>
      <c r="Q146" s="173">
        <v>0</v>
      </c>
      <c r="R146" s="173">
        <f>Q146*H146</f>
        <v>0</v>
      </c>
      <c r="S146" s="173">
        <v>0.0095999999999999992</v>
      </c>
      <c r="T146" s="174">
        <f>S146*H146</f>
        <v>0.20159999999999997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75" t="s">
        <v>162</v>
      </c>
      <c r="AT146" s="175" t="s">
        <v>114</v>
      </c>
      <c r="AU146" s="175" t="s">
        <v>81</v>
      </c>
      <c r="AY146" s="17" t="s">
        <v>111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7" t="s">
        <v>79</v>
      </c>
      <c r="BK146" s="176">
        <f>ROUND(I146*H146,2)</f>
        <v>0</v>
      </c>
      <c r="BL146" s="17" t="s">
        <v>162</v>
      </c>
      <c r="BM146" s="175" t="s">
        <v>193</v>
      </c>
    </row>
    <row r="147" s="13" customFormat="1">
      <c r="A147" s="13"/>
      <c r="B147" s="177"/>
      <c r="C147" s="13"/>
      <c r="D147" s="178" t="s">
        <v>125</v>
      </c>
      <c r="E147" s="179" t="s">
        <v>1</v>
      </c>
      <c r="F147" s="180" t="s">
        <v>194</v>
      </c>
      <c r="G147" s="13"/>
      <c r="H147" s="181">
        <v>21</v>
      </c>
      <c r="I147" s="182"/>
      <c r="J147" s="13"/>
      <c r="K147" s="13"/>
      <c r="L147" s="177"/>
      <c r="M147" s="183"/>
      <c r="N147" s="184"/>
      <c r="O147" s="184"/>
      <c r="P147" s="184"/>
      <c r="Q147" s="184"/>
      <c r="R147" s="184"/>
      <c r="S147" s="184"/>
      <c r="T147" s="18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79" t="s">
        <v>125</v>
      </c>
      <c r="AU147" s="179" t="s">
        <v>81</v>
      </c>
      <c r="AV147" s="13" t="s">
        <v>81</v>
      </c>
      <c r="AW147" s="13" t="s">
        <v>31</v>
      </c>
      <c r="AX147" s="13" t="s">
        <v>79</v>
      </c>
      <c r="AY147" s="179" t="s">
        <v>111</v>
      </c>
    </row>
    <row r="148" s="2" customFormat="1" ht="24.15" customHeight="1">
      <c r="A148" s="36"/>
      <c r="B148" s="163"/>
      <c r="C148" s="164" t="s">
        <v>8</v>
      </c>
      <c r="D148" s="164" t="s">
        <v>114</v>
      </c>
      <c r="E148" s="165" t="s">
        <v>195</v>
      </c>
      <c r="F148" s="166" t="s">
        <v>196</v>
      </c>
      <c r="G148" s="167" t="s">
        <v>117</v>
      </c>
      <c r="H148" s="168">
        <v>21</v>
      </c>
      <c r="I148" s="169"/>
      <c r="J148" s="170">
        <f>ROUND(I148*H148,2)</f>
        <v>0</v>
      </c>
      <c r="K148" s="166" t="s">
        <v>118</v>
      </c>
      <c r="L148" s="37"/>
      <c r="M148" s="171" t="s">
        <v>1</v>
      </c>
      <c r="N148" s="172" t="s">
        <v>39</v>
      </c>
      <c r="O148" s="75"/>
      <c r="P148" s="173">
        <f>O148*H148</f>
        <v>0</v>
      </c>
      <c r="Q148" s="173">
        <v>5.0000000000000002E-05</v>
      </c>
      <c r="R148" s="173">
        <f>Q148*H148</f>
        <v>0.0010500000000000002</v>
      </c>
      <c r="S148" s="173">
        <v>0</v>
      </c>
      <c r="T148" s="17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75" t="s">
        <v>162</v>
      </c>
      <c r="AT148" s="175" t="s">
        <v>114</v>
      </c>
      <c r="AU148" s="175" t="s">
        <v>81</v>
      </c>
      <c r="AY148" s="17" t="s">
        <v>111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7" t="s">
        <v>79</v>
      </c>
      <c r="BK148" s="176">
        <f>ROUND(I148*H148,2)</f>
        <v>0</v>
      </c>
      <c r="BL148" s="17" t="s">
        <v>162</v>
      </c>
      <c r="BM148" s="175" t="s">
        <v>197</v>
      </c>
    </row>
    <row r="149" s="2" customFormat="1" ht="24.15" customHeight="1">
      <c r="A149" s="36"/>
      <c r="B149" s="163"/>
      <c r="C149" s="186" t="s">
        <v>162</v>
      </c>
      <c r="D149" s="186" t="s">
        <v>166</v>
      </c>
      <c r="E149" s="187" t="s">
        <v>198</v>
      </c>
      <c r="F149" s="188" t="s">
        <v>199</v>
      </c>
      <c r="G149" s="189" t="s">
        <v>117</v>
      </c>
      <c r="H149" s="190">
        <v>22.68</v>
      </c>
      <c r="I149" s="191"/>
      <c r="J149" s="192">
        <f>ROUND(I149*H149,2)</f>
        <v>0</v>
      </c>
      <c r="K149" s="188" t="s">
        <v>118</v>
      </c>
      <c r="L149" s="193"/>
      <c r="M149" s="194" t="s">
        <v>1</v>
      </c>
      <c r="N149" s="195" t="s">
        <v>39</v>
      </c>
      <c r="O149" s="75"/>
      <c r="P149" s="173">
        <f>O149*H149</f>
        <v>0</v>
      </c>
      <c r="Q149" s="173">
        <v>0.0104</v>
      </c>
      <c r="R149" s="173">
        <f>Q149*H149</f>
        <v>0.235872</v>
      </c>
      <c r="S149" s="173">
        <v>0</v>
      </c>
      <c r="T149" s="174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75" t="s">
        <v>169</v>
      </c>
      <c r="AT149" s="175" t="s">
        <v>166</v>
      </c>
      <c r="AU149" s="175" t="s">
        <v>81</v>
      </c>
      <c r="AY149" s="17" t="s">
        <v>111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7" t="s">
        <v>79</v>
      </c>
      <c r="BK149" s="176">
        <f>ROUND(I149*H149,2)</f>
        <v>0</v>
      </c>
      <c r="BL149" s="17" t="s">
        <v>162</v>
      </c>
      <c r="BM149" s="175" t="s">
        <v>200</v>
      </c>
    </row>
    <row r="150" s="13" customFormat="1">
      <c r="A150" s="13"/>
      <c r="B150" s="177"/>
      <c r="C150" s="13"/>
      <c r="D150" s="178" t="s">
        <v>125</v>
      </c>
      <c r="E150" s="13"/>
      <c r="F150" s="180" t="s">
        <v>201</v>
      </c>
      <c r="G150" s="13"/>
      <c r="H150" s="181">
        <v>22.68</v>
      </c>
      <c r="I150" s="182"/>
      <c r="J150" s="13"/>
      <c r="K150" s="13"/>
      <c r="L150" s="177"/>
      <c r="M150" s="183"/>
      <c r="N150" s="184"/>
      <c r="O150" s="184"/>
      <c r="P150" s="184"/>
      <c r="Q150" s="184"/>
      <c r="R150" s="184"/>
      <c r="S150" s="184"/>
      <c r="T150" s="18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79" t="s">
        <v>125</v>
      </c>
      <c r="AU150" s="179" t="s">
        <v>81</v>
      </c>
      <c r="AV150" s="13" t="s">
        <v>81</v>
      </c>
      <c r="AW150" s="13" t="s">
        <v>3</v>
      </c>
      <c r="AX150" s="13" t="s">
        <v>79</v>
      </c>
      <c r="AY150" s="179" t="s">
        <v>111</v>
      </c>
    </row>
    <row r="151" s="2" customFormat="1" ht="21.75" customHeight="1">
      <c r="A151" s="36"/>
      <c r="B151" s="163"/>
      <c r="C151" s="186" t="s">
        <v>202</v>
      </c>
      <c r="D151" s="186" t="s">
        <v>166</v>
      </c>
      <c r="E151" s="187" t="s">
        <v>203</v>
      </c>
      <c r="F151" s="188" t="s">
        <v>204</v>
      </c>
      <c r="G151" s="189" t="s">
        <v>123</v>
      </c>
      <c r="H151" s="190">
        <v>2.2000000000000002</v>
      </c>
      <c r="I151" s="191"/>
      <c r="J151" s="192">
        <f>ROUND(I151*H151,2)</f>
        <v>0</v>
      </c>
      <c r="K151" s="188" t="s">
        <v>118</v>
      </c>
      <c r="L151" s="193"/>
      <c r="M151" s="194" t="s">
        <v>1</v>
      </c>
      <c r="N151" s="195" t="s">
        <v>39</v>
      </c>
      <c r="O151" s="75"/>
      <c r="P151" s="173">
        <f>O151*H151</f>
        <v>0</v>
      </c>
      <c r="Q151" s="173">
        <v>0.55000000000000004</v>
      </c>
      <c r="R151" s="173">
        <f>Q151*H151</f>
        <v>1.2100000000000002</v>
      </c>
      <c r="S151" s="173">
        <v>0</v>
      </c>
      <c r="T151" s="17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75" t="s">
        <v>169</v>
      </c>
      <c r="AT151" s="175" t="s">
        <v>166</v>
      </c>
      <c r="AU151" s="175" t="s">
        <v>81</v>
      </c>
      <c r="AY151" s="17" t="s">
        <v>111</v>
      </c>
      <c r="BE151" s="176">
        <f>IF(N151="základní",J151,0)</f>
        <v>0</v>
      </c>
      <c r="BF151" s="176">
        <f>IF(N151="snížená",J151,0)</f>
        <v>0</v>
      </c>
      <c r="BG151" s="176">
        <f>IF(N151="zákl. přenesená",J151,0)</f>
        <v>0</v>
      </c>
      <c r="BH151" s="176">
        <f>IF(N151="sníž. přenesená",J151,0)</f>
        <v>0</v>
      </c>
      <c r="BI151" s="176">
        <f>IF(N151="nulová",J151,0)</f>
        <v>0</v>
      </c>
      <c r="BJ151" s="17" t="s">
        <v>79</v>
      </c>
      <c r="BK151" s="176">
        <f>ROUND(I151*H151,2)</f>
        <v>0</v>
      </c>
      <c r="BL151" s="17" t="s">
        <v>162</v>
      </c>
      <c r="BM151" s="175" t="s">
        <v>205</v>
      </c>
    </row>
    <row r="152" s="13" customFormat="1">
      <c r="A152" s="13"/>
      <c r="B152" s="177"/>
      <c r="C152" s="13"/>
      <c r="D152" s="178" t="s">
        <v>125</v>
      </c>
      <c r="E152" s="179" t="s">
        <v>1</v>
      </c>
      <c r="F152" s="180" t="s">
        <v>206</v>
      </c>
      <c r="G152" s="13"/>
      <c r="H152" s="181">
        <v>2.2000000000000002</v>
      </c>
      <c r="I152" s="182"/>
      <c r="J152" s="13"/>
      <c r="K152" s="13"/>
      <c r="L152" s="177"/>
      <c r="M152" s="183"/>
      <c r="N152" s="184"/>
      <c r="O152" s="184"/>
      <c r="P152" s="184"/>
      <c r="Q152" s="184"/>
      <c r="R152" s="184"/>
      <c r="S152" s="184"/>
      <c r="T152" s="18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79" t="s">
        <v>125</v>
      </c>
      <c r="AU152" s="179" t="s">
        <v>81</v>
      </c>
      <c r="AV152" s="13" t="s">
        <v>81</v>
      </c>
      <c r="AW152" s="13" t="s">
        <v>31</v>
      </c>
      <c r="AX152" s="13" t="s">
        <v>79</v>
      </c>
      <c r="AY152" s="179" t="s">
        <v>111</v>
      </c>
    </row>
    <row r="153" s="2" customFormat="1" ht="24.15" customHeight="1">
      <c r="A153" s="36"/>
      <c r="B153" s="163"/>
      <c r="C153" s="164" t="s">
        <v>207</v>
      </c>
      <c r="D153" s="164" t="s">
        <v>114</v>
      </c>
      <c r="E153" s="165" t="s">
        <v>208</v>
      </c>
      <c r="F153" s="166" t="s">
        <v>209</v>
      </c>
      <c r="G153" s="167" t="s">
        <v>123</v>
      </c>
      <c r="H153" s="168">
        <v>4.7999999999999998</v>
      </c>
      <c r="I153" s="169"/>
      <c r="J153" s="170">
        <f>ROUND(I153*H153,2)</f>
        <v>0</v>
      </c>
      <c r="K153" s="166" t="s">
        <v>118</v>
      </c>
      <c r="L153" s="37"/>
      <c r="M153" s="171" t="s">
        <v>1</v>
      </c>
      <c r="N153" s="172" t="s">
        <v>39</v>
      </c>
      <c r="O153" s="75"/>
      <c r="P153" s="173">
        <f>O153*H153</f>
        <v>0</v>
      </c>
      <c r="Q153" s="173">
        <v>0.024469999999999999</v>
      </c>
      <c r="R153" s="173">
        <f>Q153*H153</f>
        <v>0.11745599999999999</v>
      </c>
      <c r="S153" s="173">
        <v>0</v>
      </c>
      <c r="T153" s="17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75" t="s">
        <v>162</v>
      </c>
      <c r="AT153" s="175" t="s">
        <v>114</v>
      </c>
      <c r="AU153" s="175" t="s">
        <v>81</v>
      </c>
      <c r="AY153" s="17" t="s">
        <v>111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17" t="s">
        <v>79</v>
      </c>
      <c r="BK153" s="176">
        <f>ROUND(I153*H153,2)</f>
        <v>0</v>
      </c>
      <c r="BL153" s="17" t="s">
        <v>162</v>
      </c>
      <c r="BM153" s="175" t="s">
        <v>210</v>
      </c>
    </row>
    <row r="154" s="13" customFormat="1">
      <c r="A154" s="13"/>
      <c r="B154" s="177"/>
      <c r="C154" s="13"/>
      <c r="D154" s="178" t="s">
        <v>125</v>
      </c>
      <c r="E154" s="179" t="s">
        <v>1</v>
      </c>
      <c r="F154" s="180" t="s">
        <v>211</v>
      </c>
      <c r="G154" s="13"/>
      <c r="H154" s="181">
        <v>4.7999999999999998</v>
      </c>
      <c r="I154" s="182"/>
      <c r="J154" s="13"/>
      <c r="K154" s="13"/>
      <c r="L154" s="177"/>
      <c r="M154" s="183"/>
      <c r="N154" s="184"/>
      <c r="O154" s="184"/>
      <c r="P154" s="184"/>
      <c r="Q154" s="184"/>
      <c r="R154" s="184"/>
      <c r="S154" s="184"/>
      <c r="T154" s="18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79" t="s">
        <v>125</v>
      </c>
      <c r="AU154" s="179" t="s">
        <v>81</v>
      </c>
      <c r="AV154" s="13" t="s">
        <v>81</v>
      </c>
      <c r="AW154" s="13" t="s">
        <v>31</v>
      </c>
      <c r="AX154" s="13" t="s">
        <v>79</v>
      </c>
      <c r="AY154" s="179" t="s">
        <v>111</v>
      </c>
    </row>
    <row r="155" s="2" customFormat="1" ht="24.15" customHeight="1">
      <c r="A155" s="36"/>
      <c r="B155" s="163"/>
      <c r="C155" s="164" t="s">
        <v>212</v>
      </c>
      <c r="D155" s="164" t="s">
        <v>114</v>
      </c>
      <c r="E155" s="165" t="s">
        <v>213</v>
      </c>
      <c r="F155" s="166" t="s">
        <v>214</v>
      </c>
      <c r="G155" s="167" t="s">
        <v>117</v>
      </c>
      <c r="H155" s="168">
        <v>73.5</v>
      </c>
      <c r="I155" s="169"/>
      <c r="J155" s="170">
        <f>ROUND(I155*H155,2)</f>
        <v>0</v>
      </c>
      <c r="K155" s="166" t="s">
        <v>118</v>
      </c>
      <c r="L155" s="37"/>
      <c r="M155" s="171" t="s">
        <v>1</v>
      </c>
      <c r="N155" s="172" t="s">
        <v>39</v>
      </c>
      <c r="O155" s="75"/>
      <c r="P155" s="173">
        <f>O155*H155</f>
        <v>0</v>
      </c>
      <c r="Q155" s="173">
        <v>0.015720000000000001</v>
      </c>
      <c r="R155" s="173">
        <f>Q155*H155</f>
        <v>1.1554200000000001</v>
      </c>
      <c r="S155" s="173">
        <v>0</v>
      </c>
      <c r="T155" s="17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75" t="s">
        <v>162</v>
      </c>
      <c r="AT155" s="175" t="s">
        <v>114</v>
      </c>
      <c r="AU155" s="175" t="s">
        <v>81</v>
      </c>
      <c r="AY155" s="17" t="s">
        <v>111</v>
      </c>
      <c r="BE155" s="176">
        <f>IF(N155="základní",J155,0)</f>
        <v>0</v>
      </c>
      <c r="BF155" s="176">
        <f>IF(N155="snížená",J155,0)</f>
        <v>0</v>
      </c>
      <c r="BG155" s="176">
        <f>IF(N155="zákl. přenesená",J155,0)</f>
        <v>0</v>
      </c>
      <c r="BH155" s="176">
        <f>IF(N155="sníž. přenesená",J155,0)</f>
        <v>0</v>
      </c>
      <c r="BI155" s="176">
        <f>IF(N155="nulová",J155,0)</f>
        <v>0</v>
      </c>
      <c r="BJ155" s="17" t="s">
        <v>79</v>
      </c>
      <c r="BK155" s="176">
        <f>ROUND(I155*H155,2)</f>
        <v>0</v>
      </c>
      <c r="BL155" s="17" t="s">
        <v>162</v>
      </c>
      <c r="BM155" s="175" t="s">
        <v>215</v>
      </c>
    </row>
    <row r="156" s="13" customFormat="1">
      <c r="A156" s="13"/>
      <c r="B156" s="177"/>
      <c r="C156" s="13"/>
      <c r="D156" s="178" t="s">
        <v>125</v>
      </c>
      <c r="E156" s="179" t="s">
        <v>1</v>
      </c>
      <c r="F156" s="180" t="s">
        <v>216</v>
      </c>
      <c r="G156" s="13"/>
      <c r="H156" s="181">
        <v>73.5</v>
      </c>
      <c r="I156" s="182"/>
      <c r="J156" s="13"/>
      <c r="K156" s="13"/>
      <c r="L156" s="177"/>
      <c r="M156" s="183"/>
      <c r="N156" s="184"/>
      <c r="O156" s="184"/>
      <c r="P156" s="184"/>
      <c r="Q156" s="184"/>
      <c r="R156" s="184"/>
      <c r="S156" s="184"/>
      <c r="T156" s="18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79" t="s">
        <v>125</v>
      </c>
      <c r="AU156" s="179" t="s">
        <v>81</v>
      </c>
      <c r="AV156" s="13" t="s">
        <v>81</v>
      </c>
      <c r="AW156" s="13" t="s">
        <v>31</v>
      </c>
      <c r="AX156" s="13" t="s">
        <v>79</v>
      </c>
      <c r="AY156" s="179" t="s">
        <v>111</v>
      </c>
    </row>
    <row r="157" s="2" customFormat="1" ht="24.15" customHeight="1">
      <c r="A157" s="36"/>
      <c r="B157" s="163"/>
      <c r="C157" s="164" t="s">
        <v>217</v>
      </c>
      <c r="D157" s="164" t="s">
        <v>114</v>
      </c>
      <c r="E157" s="165" t="s">
        <v>218</v>
      </c>
      <c r="F157" s="166" t="s">
        <v>219</v>
      </c>
      <c r="G157" s="167" t="s">
        <v>175</v>
      </c>
      <c r="H157" s="196"/>
      <c r="I157" s="169"/>
      <c r="J157" s="170">
        <f>ROUND(I157*H157,2)</f>
        <v>0</v>
      </c>
      <c r="K157" s="166" t="s">
        <v>118</v>
      </c>
      <c r="L157" s="37"/>
      <c r="M157" s="171" t="s">
        <v>1</v>
      </c>
      <c r="N157" s="172" t="s">
        <v>39</v>
      </c>
      <c r="O157" s="75"/>
      <c r="P157" s="173">
        <f>O157*H157</f>
        <v>0</v>
      </c>
      <c r="Q157" s="173">
        <v>0</v>
      </c>
      <c r="R157" s="173">
        <f>Q157*H157</f>
        <v>0</v>
      </c>
      <c r="S157" s="173">
        <v>0</v>
      </c>
      <c r="T157" s="17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75" t="s">
        <v>162</v>
      </c>
      <c r="AT157" s="175" t="s">
        <v>114</v>
      </c>
      <c r="AU157" s="175" t="s">
        <v>81</v>
      </c>
      <c r="AY157" s="17" t="s">
        <v>111</v>
      </c>
      <c r="BE157" s="176">
        <f>IF(N157="základní",J157,0)</f>
        <v>0</v>
      </c>
      <c r="BF157" s="176">
        <f>IF(N157="snížená",J157,0)</f>
        <v>0</v>
      </c>
      <c r="BG157" s="176">
        <f>IF(N157="zákl. přenesená",J157,0)</f>
        <v>0</v>
      </c>
      <c r="BH157" s="176">
        <f>IF(N157="sníž. přenesená",J157,0)</f>
        <v>0</v>
      </c>
      <c r="BI157" s="176">
        <f>IF(N157="nulová",J157,0)</f>
        <v>0</v>
      </c>
      <c r="BJ157" s="17" t="s">
        <v>79</v>
      </c>
      <c r="BK157" s="176">
        <f>ROUND(I157*H157,2)</f>
        <v>0</v>
      </c>
      <c r="BL157" s="17" t="s">
        <v>162</v>
      </c>
      <c r="BM157" s="175" t="s">
        <v>220</v>
      </c>
    </row>
    <row r="158" s="12" customFormat="1" ht="25.92" customHeight="1">
      <c r="A158" s="12"/>
      <c r="B158" s="150"/>
      <c r="C158" s="12"/>
      <c r="D158" s="151" t="s">
        <v>73</v>
      </c>
      <c r="E158" s="152" t="s">
        <v>221</v>
      </c>
      <c r="F158" s="152" t="s">
        <v>222</v>
      </c>
      <c r="G158" s="12"/>
      <c r="H158" s="12"/>
      <c r="I158" s="153"/>
      <c r="J158" s="154">
        <f>BK158</f>
        <v>0</v>
      </c>
      <c r="K158" s="12"/>
      <c r="L158" s="150"/>
      <c r="M158" s="155"/>
      <c r="N158" s="156"/>
      <c r="O158" s="156"/>
      <c r="P158" s="157">
        <f>P159</f>
        <v>0</v>
      </c>
      <c r="Q158" s="156"/>
      <c r="R158" s="157">
        <f>R159</f>
        <v>0</v>
      </c>
      <c r="S158" s="156"/>
      <c r="T158" s="158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1" t="s">
        <v>138</v>
      </c>
      <c r="AT158" s="159" t="s">
        <v>73</v>
      </c>
      <c r="AU158" s="159" t="s">
        <v>74</v>
      </c>
      <c r="AY158" s="151" t="s">
        <v>111</v>
      </c>
      <c r="BK158" s="160">
        <f>BK159</f>
        <v>0</v>
      </c>
    </row>
    <row r="159" s="12" customFormat="1" ht="22.8" customHeight="1">
      <c r="A159" s="12"/>
      <c r="B159" s="150"/>
      <c r="C159" s="12"/>
      <c r="D159" s="151" t="s">
        <v>73</v>
      </c>
      <c r="E159" s="161" t="s">
        <v>223</v>
      </c>
      <c r="F159" s="161" t="s">
        <v>224</v>
      </c>
      <c r="G159" s="12"/>
      <c r="H159" s="12"/>
      <c r="I159" s="153"/>
      <c r="J159" s="162">
        <f>BK159</f>
        <v>0</v>
      </c>
      <c r="K159" s="12"/>
      <c r="L159" s="150"/>
      <c r="M159" s="155"/>
      <c r="N159" s="156"/>
      <c r="O159" s="156"/>
      <c r="P159" s="157">
        <f>P160</f>
        <v>0</v>
      </c>
      <c r="Q159" s="156"/>
      <c r="R159" s="157">
        <f>R160</f>
        <v>0</v>
      </c>
      <c r="S159" s="156"/>
      <c r="T159" s="158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1" t="s">
        <v>138</v>
      </c>
      <c r="AT159" s="159" t="s">
        <v>73</v>
      </c>
      <c r="AU159" s="159" t="s">
        <v>79</v>
      </c>
      <c r="AY159" s="151" t="s">
        <v>111</v>
      </c>
      <c r="BK159" s="160">
        <f>BK160</f>
        <v>0</v>
      </c>
    </row>
    <row r="160" s="2" customFormat="1" ht="16.5" customHeight="1">
      <c r="A160" s="36"/>
      <c r="B160" s="163"/>
      <c r="C160" s="164" t="s">
        <v>7</v>
      </c>
      <c r="D160" s="164" t="s">
        <v>114</v>
      </c>
      <c r="E160" s="165" t="s">
        <v>225</v>
      </c>
      <c r="F160" s="166" t="s">
        <v>226</v>
      </c>
      <c r="G160" s="167" t="s">
        <v>134</v>
      </c>
      <c r="H160" s="168">
        <v>1</v>
      </c>
      <c r="I160" s="169"/>
      <c r="J160" s="170">
        <f>ROUND(I160*H160,2)</f>
        <v>0</v>
      </c>
      <c r="K160" s="166" t="s">
        <v>118</v>
      </c>
      <c r="L160" s="37"/>
      <c r="M160" s="205" t="s">
        <v>1</v>
      </c>
      <c r="N160" s="206" t="s">
        <v>39</v>
      </c>
      <c r="O160" s="207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75" t="s">
        <v>227</v>
      </c>
      <c r="AT160" s="175" t="s">
        <v>114</v>
      </c>
      <c r="AU160" s="175" t="s">
        <v>81</v>
      </c>
      <c r="AY160" s="17" t="s">
        <v>111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7" t="s">
        <v>79</v>
      </c>
      <c r="BK160" s="176">
        <f>ROUND(I160*H160,2)</f>
        <v>0</v>
      </c>
      <c r="BL160" s="17" t="s">
        <v>227</v>
      </c>
      <c r="BM160" s="175" t="s">
        <v>228</v>
      </c>
    </row>
    <row r="161" s="2" customFormat="1" ht="6.96" customHeight="1">
      <c r="A161" s="36"/>
      <c r="B161" s="58"/>
      <c r="C161" s="59"/>
      <c r="D161" s="59"/>
      <c r="E161" s="59"/>
      <c r="F161" s="59"/>
      <c r="G161" s="59"/>
      <c r="H161" s="59"/>
      <c r="I161" s="59"/>
      <c r="J161" s="59"/>
      <c r="K161" s="59"/>
      <c r="L161" s="37"/>
      <c r="M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</row>
  </sheetData>
  <autoFilter ref="C119:K160"/>
  <mergeCells count="6">
    <mergeCell ref="E7:H7"/>
    <mergeCell ref="E16:H16"/>
    <mergeCell ref="E25:H25"/>
    <mergeCell ref="E85:H85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Eva-TOSH\Eva</dc:creator>
  <cp:lastModifiedBy>Eva-TOSH\Eva</cp:lastModifiedBy>
  <dcterms:created xsi:type="dcterms:W3CDTF">2021-12-08T09:35:31Z</dcterms:created>
  <dcterms:modified xsi:type="dcterms:W3CDTF">2021-12-08T09:35:32Z</dcterms:modified>
</cp:coreProperties>
</file>